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8855" windowHeight="6090" activeTab="4"/>
  </bookViews>
  <sheets>
    <sheet name="Summary" sheetId="1" r:id="rId1"/>
    <sheet name="Participants costs" sheetId="2" r:id="rId2"/>
    <sheet name="Model" sheetId="3" r:id="rId3"/>
    <sheet name="Data Sheet New" sheetId="5" r:id="rId4"/>
    <sheet name="Notes" sheetId="7" r:id="rId5"/>
  </sheets>
  <calcPr calcId="125725"/>
</workbook>
</file>

<file path=xl/calcChain.xml><?xml version="1.0" encoding="utf-8"?>
<calcChain xmlns="http://schemas.openxmlformats.org/spreadsheetml/2006/main">
  <c r="G99" i="3"/>
  <c r="G100" s="1"/>
  <c r="F99"/>
  <c r="F100" s="1"/>
  <c r="E99"/>
  <c r="E100" s="1"/>
  <c r="D99"/>
  <c r="D100" s="1"/>
  <c r="O13" i="2"/>
  <c r="C13"/>
  <c r="BC20"/>
  <c r="BB20"/>
  <c r="BA20"/>
  <c r="AZ20"/>
  <c r="AY20"/>
  <c r="AX20"/>
  <c r="AW20"/>
  <c r="AV20"/>
  <c r="AR20"/>
  <c r="AQ20"/>
  <c r="AU20"/>
  <c r="AT20"/>
  <c r="AS20"/>
  <c r="B100" i="3" l="1"/>
  <c r="B15"/>
  <c r="G36"/>
  <c r="G37" s="1"/>
  <c r="F36"/>
  <c r="D36"/>
  <c r="C36"/>
  <c r="C37" s="1"/>
  <c r="F24"/>
  <c r="F30" s="1"/>
  <c r="D24"/>
  <c r="D30" s="1"/>
  <c r="C86"/>
  <c r="G85"/>
  <c r="E23"/>
  <c r="E29" s="1"/>
  <c r="D23"/>
  <c r="D29" s="1"/>
  <c r="F7"/>
  <c r="E7"/>
  <c r="D7"/>
  <c r="C7"/>
  <c r="F70"/>
  <c r="E11"/>
  <c r="D70"/>
  <c r="F8" i="1"/>
  <c r="E8"/>
  <c r="D8"/>
  <c r="C8"/>
  <c r="F7"/>
  <c r="E7"/>
  <c r="D7"/>
  <c r="C7"/>
  <c r="C137" i="3"/>
  <c r="C136"/>
  <c r="C129"/>
  <c r="C128"/>
  <c r="C127"/>
  <c r="C126"/>
  <c r="G93"/>
  <c r="F93"/>
  <c r="E93"/>
  <c r="D93"/>
  <c r="C93"/>
  <c r="G86"/>
  <c r="F86"/>
  <c r="E86"/>
  <c r="D86"/>
  <c r="F85"/>
  <c r="C85"/>
  <c r="G84"/>
  <c r="F84"/>
  <c r="E84"/>
  <c r="D84"/>
  <c r="C84"/>
  <c r="C83"/>
  <c r="B76"/>
  <c r="B51"/>
  <c r="B50"/>
  <c r="B49"/>
  <c r="B48"/>
  <c r="B47"/>
  <c r="B46"/>
  <c r="B45"/>
  <c r="E36"/>
  <c r="E37" s="1"/>
  <c r="G31"/>
  <c r="F31"/>
  <c r="E31"/>
  <c r="D31"/>
  <c r="C31"/>
  <c r="E24"/>
  <c r="E30" s="1"/>
  <c r="F23"/>
  <c r="F29" s="1"/>
  <c r="G22"/>
  <c r="G28" s="1"/>
  <c r="F22"/>
  <c r="F28" s="1"/>
  <c r="E22"/>
  <c r="E28" s="1"/>
  <c r="D22"/>
  <c r="D28" s="1"/>
  <c r="F12"/>
  <c r="E12"/>
  <c r="D12"/>
  <c r="C12"/>
  <c r="F8"/>
  <c r="E8"/>
  <c r="D8"/>
  <c r="C8"/>
  <c r="B52"/>
  <c r="B101"/>
  <c r="N13" i="2"/>
  <c r="J13"/>
  <c r="F13"/>
  <c r="B137" i="3"/>
  <c r="C67"/>
  <c r="E71"/>
  <c r="D11" l="1"/>
  <c r="C9" i="5"/>
  <c r="C22" s="1"/>
  <c r="C24" s="1"/>
  <c r="D3" i="1" s="1"/>
  <c r="E85" i="3"/>
  <c r="E91" s="1"/>
  <c r="E9" i="5"/>
  <c r="E22" s="1"/>
  <c r="F6" i="1" s="1"/>
  <c r="F11" i="3"/>
  <c r="G23"/>
  <c r="G29" s="1"/>
  <c r="D71"/>
  <c r="E13" i="2"/>
  <c r="L6"/>
  <c r="C89" i="3"/>
  <c r="B136"/>
  <c r="H6" i="2"/>
  <c r="Y20" s="1"/>
  <c r="AC20" s="1"/>
  <c r="AG20" s="1"/>
  <c r="AK20" s="1"/>
  <c r="G91" i="3"/>
  <c r="B126"/>
  <c r="T6" i="2"/>
  <c r="K13"/>
  <c r="F71" i="3"/>
  <c r="C91"/>
  <c r="P6" i="2"/>
  <c r="I13"/>
  <c r="B9" i="5"/>
  <c r="B22" s="1"/>
  <c r="C6" i="1" s="1"/>
  <c r="D85" i="3"/>
  <c r="D91" s="1"/>
  <c r="C24"/>
  <c r="C30" s="1"/>
  <c r="F67"/>
  <c r="F90"/>
  <c r="E92"/>
  <c r="B127"/>
  <c r="G6" i="2"/>
  <c r="M13"/>
  <c r="E67" i="3"/>
  <c r="C71"/>
  <c r="E90"/>
  <c r="D92"/>
  <c r="F6" i="2"/>
  <c r="X20" s="1"/>
  <c r="K6"/>
  <c r="O6"/>
  <c r="S6"/>
  <c r="D13"/>
  <c r="H13"/>
  <c r="L13"/>
  <c r="D67" i="3"/>
  <c r="D90"/>
  <c r="C92"/>
  <c r="G92"/>
  <c r="J6" i="2"/>
  <c r="AB20" s="1"/>
  <c r="AF20" s="1"/>
  <c r="AJ20" s="1"/>
  <c r="N6"/>
  <c r="R6"/>
  <c r="G13"/>
  <c r="C90" i="3"/>
  <c r="G90"/>
  <c r="F91"/>
  <c r="F92"/>
  <c r="B125"/>
  <c r="I6" i="2"/>
  <c r="AA20" s="1"/>
  <c r="AE20" s="1"/>
  <c r="AI20" s="1"/>
  <c r="AM20" s="1"/>
  <c r="M6"/>
  <c r="Q6"/>
  <c r="U6"/>
  <c r="F39" i="3"/>
  <c r="D39"/>
  <c r="E39"/>
  <c r="D9" i="5"/>
  <c r="D22" s="1"/>
  <c r="E70" i="3"/>
  <c r="C70"/>
  <c r="C11"/>
  <c r="F37"/>
  <c r="D37"/>
  <c r="F13" i="5" l="1"/>
  <c r="G21" i="3" s="1"/>
  <c r="G27" s="1"/>
  <c r="E24" i="5"/>
  <c r="F3" i="1" s="1"/>
  <c r="F22" i="5"/>
  <c r="F24" s="1"/>
  <c r="G3" i="1" s="1"/>
  <c r="D13" i="5"/>
  <c r="E21" i="3" s="1"/>
  <c r="E27" s="1"/>
  <c r="D6" i="1"/>
  <c r="G39" i="3"/>
  <c r="D6" i="2"/>
  <c r="B24" i="5"/>
  <c r="C3" i="1" s="1"/>
  <c r="C13" i="5"/>
  <c r="D83" i="3" s="1"/>
  <c r="D89" s="1"/>
  <c r="E13" i="5"/>
  <c r="F21" i="3" s="1"/>
  <c r="F27" s="1"/>
  <c r="A6" i="2"/>
  <c r="B6"/>
  <c r="C6"/>
  <c r="D24" i="5"/>
  <c r="E3" i="1" s="1"/>
  <c r="E6"/>
  <c r="B44" i="3"/>
  <c r="B140"/>
  <c r="B138"/>
  <c r="D137"/>
  <c r="D129"/>
  <c r="D128"/>
  <c r="C140"/>
  <c r="D127"/>
  <c r="B139"/>
  <c r="D125"/>
  <c r="B131"/>
  <c r="B115"/>
  <c r="B117" s="1"/>
  <c r="B102"/>
  <c r="F72"/>
  <c r="E72"/>
  <c r="D72"/>
  <c r="C72"/>
  <c r="B49" i="1"/>
  <c r="B47"/>
  <c r="B46"/>
  <c r="G97" i="3"/>
  <c r="G98" s="1"/>
  <c r="F38" i="1"/>
  <c r="E38"/>
  <c r="D38"/>
  <c r="C97" i="3"/>
  <c r="C98" s="1"/>
  <c r="G25" i="1"/>
  <c r="F13" i="3"/>
  <c r="E13"/>
  <c r="D13"/>
  <c r="F66"/>
  <c r="F68" s="1"/>
  <c r="E66"/>
  <c r="E68" s="1"/>
  <c r="D66"/>
  <c r="D68" s="1"/>
  <c r="C9"/>
  <c r="B13" i="2"/>
  <c r="A13"/>
  <c r="B61" i="1"/>
  <c r="B60"/>
  <c r="B50"/>
  <c r="B48"/>
  <c r="B45"/>
  <c r="B44"/>
  <c r="B43"/>
  <c r="B40"/>
  <c r="G38"/>
  <c r="C38"/>
  <c r="F34"/>
  <c r="C34"/>
  <c r="G24"/>
  <c r="G83" i="3" l="1"/>
  <c r="G89" s="1"/>
  <c r="D21"/>
  <c r="D27" s="1"/>
  <c r="B14" i="1"/>
  <c r="E83" i="3"/>
  <c r="E89" s="1"/>
  <c r="F83"/>
  <c r="F89" s="1"/>
  <c r="F78"/>
  <c r="F79" s="1"/>
  <c r="D140"/>
  <c r="C139"/>
  <c r="D139" s="1"/>
  <c r="C131"/>
  <c r="G27" i="1"/>
  <c r="D126" i="3"/>
  <c r="D131" s="1"/>
  <c r="C13"/>
  <c r="D136"/>
  <c r="F10" i="1"/>
  <c r="D10"/>
  <c r="E78" i="3"/>
  <c r="E79" s="1"/>
  <c r="E25" i="1"/>
  <c r="E10"/>
  <c r="B54" i="3"/>
  <c r="D34" i="1"/>
  <c r="C33" i="3"/>
  <c r="C25" i="1"/>
  <c r="C10"/>
  <c r="F25"/>
  <c r="B37" i="3"/>
  <c r="C95"/>
  <c r="D78"/>
  <c r="D79" s="1"/>
  <c r="F9"/>
  <c r="C66"/>
  <c r="C68" s="1"/>
  <c r="C78" s="1"/>
  <c r="C79" s="1"/>
  <c r="F97"/>
  <c r="E9"/>
  <c r="D25" i="1"/>
  <c r="E34"/>
  <c r="E97" i="3"/>
  <c r="C138"/>
  <c r="D138" s="1"/>
  <c r="B142"/>
  <c r="D9"/>
  <c r="D97"/>
  <c r="G34" i="1"/>
  <c r="F16" l="1"/>
  <c r="F98" i="3"/>
  <c r="D17"/>
  <c r="D13" i="1" s="1"/>
  <c r="E98" i="3"/>
  <c r="D98"/>
  <c r="E17"/>
  <c r="E13" i="1" s="1"/>
  <c r="F17" i="3"/>
  <c r="F13" i="1" s="1"/>
  <c r="D142" i="3"/>
  <c r="D144" s="1"/>
  <c r="C17"/>
  <c r="C13" i="1" s="1"/>
  <c r="C16"/>
  <c r="D16"/>
  <c r="B25"/>
  <c r="E16"/>
  <c r="G95" i="3"/>
  <c r="G29" i="1" s="1"/>
  <c r="C142" i="3"/>
  <c r="B39"/>
  <c r="B34" i="1" s="1"/>
  <c r="B78" i="3"/>
  <c r="B16" i="1" s="1"/>
  <c r="C29"/>
  <c r="D95" i="3"/>
  <c r="D29" i="1" s="1"/>
  <c r="F95" i="3"/>
  <c r="F29" i="1" s="1"/>
  <c r="E95" i="3"/>
  <c r="E29" i="1" s="1"/>
  <c r="B38"/>
  <c r="B98" i="3" l="1"/>
  <c r="B17"/>
  <c r="B13" i="1" s="1"/>
  <c r="B19" s="1"/>
  <c r="D24"/>
  <c r="D27" s="1"/>
  <c r="E33" i="3"/>
  <c r="D33"/>
  <c r="C24" i="1"/>
  <c r="G33" i="3"/>
  <c r="F24" i="1"/>
  <c r="F27" s="1"/>
  <c r="E24"/>
  <c r="E27" s="1"/>
  <c r="F33" i="3"/>
  <c r="B95"/>
  <c r="B29" i="1" s="1"/>
  <c r="B104" i="3" l="1"/>
  <c r="B57" i="1"/>
  <c r="B33" i="3"/>
  <c r="B24" i="1"/>
  <c r="B27" s="1"/>
  <c r="B31" s="1"/>
  <c r="C27"/>
  <c r="B67"/>
  <c r="C67" s="1"/>
  <c r="B110" i="3" l="1"/>
  <c r="B119" s="1"/>
  <c r="B57"/>
  <c r="B56"/>
  <c r="B58" s="1"/>
  <c r="D67" i="1" l="1"/>
  <c r="B52"/>
  <c r="B54" s="1"/>
  <c r="B63" l="1"/>
  <c r="B68"/>
  <c r="C68" s="1"/>
  <c r="B60" i="3"/>
  <c r="B106" s="1"/>
  <c r="D106" l="1"/>
  <c r="B70" i="1"/>
  <c r="D68" l="1"/>
  <c r="D70" s="1"/>
  <c r="C70"/>
</calcChain>
</file>

<file path=xl/sharedStrings.xml><?xml version="1.0" encoding="utf-8"?>
<sst xmlns="http://schemas.openxmlformats.org/spreadsheetml/2006/main" count="419" uniqueCount="241">
  <si>
    <t>Thurs</t>
  </si>
  <si>
    <t>Fri</t>
  </si>
  <si>
    <t>Sat</t>
  </si>
  <si>
    <t>Sun</t>
  </si>
  <si>
    <t>Mon</t>
  </si>
  <si>
    <t>Based on registrations we expect:</t>
  </si>
  <si>
    <t>- no. that will reside at El Rancho</t>
  </si>
  <si>
    <t>N/A</t>
  </si>
  <si>
    <t>- no. that will stay privately</t>
  </si>
  <si>
    <t>Plus there will be some overseas visitors</t>
  </si>
  <si>
    <t>Total persons in accommodation each night</t>
  </si>
  <si>
    <t>Accommodation costs and income</t>
  </si>
  <si>
    <t>Total ($)</t>
  </si>
  <si>
    <t>El Rancho acccommodation costs will be:</t>
  </si>
  <si>
    <t xml:space="preserve">      (includes towel and bedding charges of:)</t>
  </si>
  <si>
    <t>We will receive accommodation income (based on price list) of:</t>
  </si>
  <si>
    <t xml:space="preserve">      (note overseas visitors costs are fully covered by YM Treasurer)</t>
  </si>
  <si>
    <t>Surplus (shortfall) on accommodation</t>
  </si>
  <si>
    <t xml:space="preserve">       (shortfall due to minimum charge Thursday)</t>
  </si>
  <si>
    <t>El Rancho catering costs and income</t>
  </si>
  <si>
    <t>Breakfast for those residing at El Rancho</t>
  </si>
  <si>
    <t>Lunch and dinner for all attendees</t>
  </si>
  <si>
    <t>We will receive income from attendees for their meals</t>
  </si>
  <si>
    <t>Surplus (shortfall) on El Rancho catering</t>
  </si>
  <si>
    <t>WMM catering of morning and afternoon teas</t>
  </si>
  <si>
    <t>Day visitor charge and other expenses</t>
  </si>
  <si>
    <t>El Rancho charges $5 per visitor per day who is not residing on site</t>
  </si>
  <si>
    <t>Quaker lecture costs???????</t>
  </si>
  <si>
    <t>Information packs for attendees</t>
  </si>
  <si>
    <t>Printing and photocopying (excl. gold papers)</t>
  </si>
  <si>
    <t>Shuttle bus</t>
  </si>
  <si>
    <t>"Fireside" meeting room</t>
  </si>
  <si>
    <t>Projector</t>
  </si>
  <si>
    <t>Sound system</t>
  </si>
  <si>
    <t>Kauri Hall for Quaker Lecture</t>
  </si>
  <si>
    <t>Internet, etc</t>
  </si>
  <si>
    <t>Breakages and damages</t>
  </si>
  <si>
    <t>Contingency</t>
  </si>
  <si>
    <t>Total expenses (excl. meals and accommodation)</t>
  </si>
  <si>
    <t>(this needs to cover shortfall on accommodation and all other expenses)</t>
  </si>
  <si>
    <t>We will also get reimbursed for overseas visitors by Yearly Meeting</t>
  </si>
  <si>
    <t>And we will receive some additional payments for late registrations</t>
  </si>
  <si>
    <t>Budget surplus (deficit)</t>
  </si>
  <si>
    <t>GST adjustments</t>
  </si>
  <si>
    <t>Gross</t>
  </si>
  <si>
    <t>Net</t>
  </si>
  <si>
    <t>GST</t>
  </si>
  <si>
    <t>Total income</t>
  </si>
  <si>
    <t>Total expenditure</t>
  </si>
  <si>
    <t>Staying at El Rancho</t>
  </si>
  <si>
    <t>Full time (single)</t>
  </si>
  <si>
    <t>Full time (shared)</t>
  </si>
  <si>
    <t>Without retreat (single)</t>
  </si>
  <si>
    <t>Without retreat (shared)</t>
  </si>
  <si>
    <t>Thursday</t>
  </si>
  <si>
    <t>Friday</t>
  </si>
  <si>
    <t>Saturday</t>
  </si>
  <si>
    <t>Sunday</t>
  </si>
  <si>
    <t>Monday</t>
  </si>
  <si>
    <t>Dinner</t>
  </si>
  <si>
    <t>BB single</t>
  </si>
  <si>
    <t>BB share</t>
  </si>
  <si>
    <t>Lunch</t>
  </si>
  <si>
    <t>Staying elsewhere</t>
  </si>
  <si>
    <t>Full time</t>
  </si>
  <si>
    <t>Without retreat</t>
  </si>
  <si>
    <t>Reg</t>
  </si>
  <si>
    <t>Expenditure</t>
  </si>
  <si>
    <t>Accommodation costs</t>
  </si>
  <si>
    <t>Total</t>
  </si>
  <si>
    <t>Single room (no. guests)</t>
  </si>
  <si>
    <t>Cost per guest ($)</t>
  </si>
  <si>
    <t>Subtotal ($)</t>
  </si>
  <si>
    <t>Shared room (no. guests)</t>
  </si>
  <si>
    <t>Towels and bedding</t>
  </si>
  <si>
    <t>Total cost of accommodation</t>
  </si>
  <si>
    <t>El Rancho catering</t>
  </si>
  <si>
    <t>Guest nos.</t>
  </si>
  <si>
    <t>Breakfast</t>
  </si>
  <si>
    <t>Breakfast - cooked</t>
  </si>
  <si>
    <t>Costs</t>
  </si>
  <si>
    <t>Special diet surcharges</t>
  </si>
  <si>
    <t>Total cost of El Rancho catering</t>
  </si>
  <si>
    <t>Day visitor charges by El Rancho</t>
  </si>
  <si>
    <t>No of attendees residing off site</t>
  </si>
  <si>
    <t>Total day visitor costs</t>
  </si>
  <si>
    <t>WMM catering morning/afternoon tea</t>
  </si>
  <si>
    <t>Other expenses</t>
  </si>
  <si>
    <t>Quaker lecture costs?????</t>
  </si>
  <si>
    <t>Conference folders</t>
  </si>
  <si>
    <t>Printing and signage (e.g., name tags)</t>
  </si>
  <si>
    <t>Total other expenses</t>
  </si>
  <si>
    <t>Estimated total costs</t>
  </si>
  <si>
    <t>(including total El Rancho costs of:)</t>
  </si>
  <si>
    <t>Income</t>
  </si>
  <si>
    <t xml:space="preserve">Accommodation </t>
  </si>
  <si>
    <t>Price charged per guest ($)</t>
  </si>
  <si>
    <t>Discounts for full timer residents</t>
  </si>
  <si>
    <t>Total accommodation income</t>
  </si>
  <si>
    <t>Shortfall for the day (if any)</t>
  </si>
  <si>
    <t>Total income for El Rancho catering</t>
  </si>
  <si>
    <t>No of non-resident registrations</t>
  </si>
  <si>
    <t>Total registrations income</t>
  </si>
  <si>
    <t>Late registrations charge</t>
  </si>
  <si>
    <t>Reimbursement from Yearly Meeting for overseas visitors</t>
  </si>
  <si>
    <t>Budgeted surplus (deficit)</t>
  </si>
  <si>
    <t>Reasonableness review of total revenue (as at 18 April)</t>
  </si>
  <si>
    <t>Income as above</t>
  </si>
  <si>
    <t>YM bank account balance</t>
  </si>
  <si>
    <t>Minus YM Treasurer float</t>
  </si>
  <si>
    <t>Add back expense on behalf of QLC</t>
  </si>
  <si>
    <t>Plus registration fees not yet received</t>
  </si>
  <si>
    <t>Total income banked/bankable</t>
  </si>
  <si>
    <t>Difference</t>
  </si>
  <si>
    <t>Some other interesting financial drivers, margins, etc.</t>
  </si>
  <si>
    <t>Daily visitors gross margin</t>
  </si>
  <si>
    <t>Margin</t>
  </si>
  <si>
    <t>Registrations</t>
  </si>
  <si>
    <t>Morning and afternoon tea</t>
  </si>
  <si>
    <t>Daily charge from El Rancho</t>
  </si>
  <si>
    <t>Staying in gross margin</t>
  </si>
  <si>
    <t>Accommodation</t>
  </si>
  <si>
    <t>Rough total gross margin per day</t>
  </si>
  <si>
    <t>Variables</t>
  </si>
  <si>
    <t>Accommodation nights (no.)</t>
  </si>
  <si>
    <t>Non paying guests</t>
  </si>
  <si>
    <t>Shared room guests</t>
  </si>
  <si>
    <t>Single room guests</t>
  </si>
  <si>
    <t>El Rancho catering (no. guests incl. non paying)</t>
  </si>
  <si>
    <t>Breakfast (cooked)</t>
  </si>
  <si>
    <t>Special dietary requirements</t>
  </si>
  <si>
    <t>Session attendees (no.)</t>
  </si>
  <si>
    <t>Non paying</t>
  </si>
  <si>
    <t>Paying, and residing at El Rancho</t>
  </si>
  <si>
    <t>Residing privately</t>
  </si>
  <si>
    <t>CHECK THESE TOTALS SEEM REASONABLE</t>
  </si>
  <si>
    <t>Transport</t>
  </si>
  <si>
    <t>No of passengers per shuttle trip</t>
  </si>
  <si>
    <t>Cost per shuttle trip</t>
  </si>
  <si>
    <t>Pricing for attendees ($ incl. GST)</t>
  </si>
  <si>
    <t>Daily</t>
  </si>
  <si>
    <t>Room share</t>
  </si>
  <si>
    <t>Room single</t>
  </si>
  <si>
    <t>Registration (daily rate for non-resident attendees)</t>
  </si>
  <si>
    <t>Shuttle bus (per trip one way)</t>
  </si>
  <si>
    <t>No of full time paying residents (incl. retreat)</t>
  </si>
  <si>
    <t>Discount for full timers ($)</t>
  </si>
  <si>
    <t>No of full time paying residents (excl. retreat)</t>
  </si>
  <si>
    <t>Discount for full timers excl. retreat ($)</t>
  </si>
  <si>
    <t>Percentage of late registrations</t>
  </si>
  <si>
    <t>Late registrations charge ($)</t>
  </si>
  <si>
    <t>Contingency percentage</t>
  </si>
  <si>
    <t>GST factor included in expenses</t>
  </si>
  <si>
    <t>GST factor included in income</t>
  </si>
  <si>
    <t>Expenses ($ excl. GST)</t>
  </si>
  <si>
    <t>Conference folders (each)</t>
  </si>
  <si>
    <t>Printing and signage</t>
  </si>
  <si>
    <t>Shuttle bus cost per trip</t>
  </si>
  <si>
    <t>No of shuttle bus trips (No.)</t>
  </si>
  <si>
    <t>Morning/afternoon tea (pp per day)</t>
  </si>
  <si>
    <t>El Rancho daily costs ($ per item incl. GST)</t>
  </si>
  <si>
    <t>Minimum cost per day</t>
  </si>
  <si>
    <t xml:space="preserve">Accommodation shared room </t>
  </si>
  <si>
    <t xml:space="preserve">Accommodation single room </t>
  </si>
  <si>
    <t>Towel set (per stay)</t>
  </si>
  <si>
    <t>Bedding set (per stay)</t>
  </si>
  <si>
    <t>Special dietary requirements pp per day</t>
  </si>
  <si>
    <t>Day visitor (per day)</t>
  </si>
  <si>
    <t>"Fireside" meeting room (daily)</t>
  </si>
  <si>
    <t>Scale up assumption - (total registrants/highest daily attendance)</t>
  </si>
  <si>
    <t>El Rancho one-off costs ($ per item incl. GST)</t>
  </si>
  <si>
    <t>Covered by Yearly Meeting</t>
  </si>
  <si>
    <t>Date</t>
  </si>
  <si>
    <t>Comments</t>
  </si>
  <si>
    <t xml:space="preserve">As in #YM2017 forecast.xlsx </t>
  </si>
  <si>
    <t>From El Rancho</t>
  </si>
  <si>
    <t>?? what's this for?</t>
  </si>
  <si>
    <t>Cehck if paid by YM?</t>
  </si>
  <si>
    <t>Can we do this through "coupons" again?</t>
  </si>
  <si>
    <t>left as was</t>
  </si>
  <si>
    <t>Change to 1 as not GST registered</t>
  </si>
  <si>
    <t>Was catered by WMM</t>
  </si>
  <si>
    <t>4 days at $30?</t>
  </si>
  <si>
    <t>Medium - 4 days at $50?</t>
  </si>
  <si>
    <t>per day</t>
  </si>
  <si>
    <t>per night</t>
  </si>
  <si>
    <t>per meal</t>
  </si>
  <si>
    <t>per stay</t>
  </si>
  <si>
    <t>(total)</t>
  </si>
  <si>
    <t>?? is this right? Surely day visitors + those sleeping?</t>
  </si>
  <si>
    <t>?does this include special diets below?</t>
  </si>
  <si>
    <t>? Per bed</t>
  </si>
  <si>
    <t>Rest will be paid by individuals</t>
  </si>
  <si>
    <t>Very close to "actual"</t>
  </si>
  <si>
    <t>Yearly Meeting 2021 budget (data sheet)</t>
  </si>
  <si>
    <t>? not overseas ones - paid by YM</t>
  </si>
  <si>
    <t>Should we be charging for this (much higher than last time)?</t>
  </si>
  <si>
    <t>(Percent increase)</t>
  </si>
  <si>
    <t>? delete ?</t>
  </si>
  <si>
    <t>Numbers:</t>
  </si>
  <si>
    <t>Yearly Meeting 2021 budget (model)</t>
  </si>
  <si>
    <t>Budgeted costs for YM 2021</t>
  </si>
  <si>
    <t>Budgeted income for YM 2021</t>
  </si>
  <si>
    <t>2021 Charges</t>
  </si>
  <si>
    <t>Summary of budgeted costs and income for YM 2021</t>
  </si>
  <si>
    <t>[Note current version references this sheet]</t>
  </si>
  <si>
    <t>Reformatted</t>
  </si>
  <si>
    <t>Thurs 13</t>
  </si>
  <si>
    <t>Friday 14</t>
  </si>
  <si>
    <t>Saturday 15</t>
  </si>
  <si>
    <t>Sunday 16</t>
  </si>
  <si>
    <t>Monday 17</t>
  </si>
  <si>
    <t>B&amp;B</t>
  </si>
  <si>
    <t>$</t>
  </si>
  <si>
    <t>(Included)</t>
  </si>
  <si>
    <t>Budgetted numbers (10% below 2017)</t>
  </si>
  <si>
    <t>This version 28/9/2020</t>
  </si>
  <si>
    <t>10% decrese in numbers</t>
  </si>
  <si>
    <t>10% increase in costs BUT</t>
  </si>
  <si>
    <t>only $5 between shared &amp; single</t>
  </si>
  <si>
    <t>Note also removed AccomNos name to avoid confusion / error</t>
  </si>
  <si>
    <t>Rounded &amp; adjusted numbers slightly</t>
  </si>
  <si>
    <t>numbers ~10% down on 2017</t>
  </si>
  <si>
    <t>Single Room (extra $5/night)</t>
  </si>
  <si>
    <t>Reduced meal costs to what they were in 2017, increased accomm costs to balance</t>
  </si>
  <si>
    <t>(total for full-timers not affected!)</t>
  </si>
  <si>
    <t>Registration</t>
  </si>
  <si>
    <t>lunch</t>
  </si>
  <si>
    <t>regn</t>
  </si>
  <si>
    <t>dinner</t>
  </si>
  <si>
    <t>inc by $2</t>
  </si>
  <si>
    <t>1/11/2020 halved registration Thurs &amp; Mon</t>
  </si>
  <si>
    <t>half price Thurs &amp; Mon</t>
  </si>
  <si>
    <t>Zoom attendance (daily rate)</t>
  </si>
  <si>
    <t>added, plus half price Fri &amp; Mon</t>
  </si>
  <si>
    <t>Attending by Zoom</t>
  </si>
  <si>
    <t>Complete guess!</t>
  </si>
  <si>
    <t>No of Zoom registrations</t>
  </si>
  <si>
    <t>Total Zoom income</t>
  </si>
  <si>
    <t>Based on registrations, we estimate registration income (inc Zoom) of:</t>
  </si>
  <si>
    <t>(about $1250)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</si>
</sst>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#,##0.00;\(#,##0.00\)"/>
    <numFmt numFmtId="165" formatCode="&quot;$&quot;#,##0.00"/>
    <numFmt numFmtId="166" formatCode="&quot;$&quot;#,##0"/>
  </numFmts>
  <fonts count="44">
    <font>
      <sz val="10"/>
      <color rgb="FF00000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b/>
      <sz val="18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u/>
      <sz val="10"/>
      <name val="Arial"/>
      <family val="2"/>
    </font>
    <font>
      <b/>
      <sz val="12"/>
      <color rgb="FF000000"/>
      <name val="Arial"/>
      <family val="2"/>
    </font>
    <font>
      <sz val="7"/>
      <color rgb="FF000000"/>
      <name val="Arial"/>
      <family val="2"/>
    </font>
    <font>
      <b/>
      <u/>
      <sz val="10"/>
      <color rgb="FF000000"/>
      <name val="Arial"/>
      <family val="2"/>
    </font>
    <font>
      <u/>
      <sz val="10"/>
      <name val="Arial"/>
      <family val="2"/>
    </font>
    <font>
      <sz val="10"/>
      <color rgb="FF0000FF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Calibri"/>
      <family val="2"/>
      <scheme val="minor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6FA8DC"/>
        <bgColor rgb="FF6FA8DC"/>
      </patternFill>
    </fill>
    <fill>
      <patternFill patternType="solid">
        <fgColor rgb="FFFFE599"/>
        <bgColor rgb="FFFFE599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rgb="FFFFE599"/>
      </patternFill>
    </fill>
    <fill>
      <patternFill patternType="solid">
        <fgColor rgb="FFFFFF00"/>
        <bgColor rgb="FFFFE599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9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14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/>
    <xf numFmtId="0" fontId="2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/>
    <xf numFmtId="0" fontId="6" fillId="2" borderId="0" xfId="0" applyFont="1" applyFill="1" applyAlignment="1">
      <alignment horizontal="right"/>
    </xf>
    <xf numFmtId="164" fontId="2" fillId="0" borderId="0" xfId="0" applyNumberFormat="1" applyFont="1"/>
    <xf numFmtId="0" fontId="7" fillId="0" borderId="0" xfId="0" applyFont="1" applyAlignment="1"/>
    <xf numFmtId="0" fontId="8" fillId="0" borderId="0" xfId="0" applyFont="1" applyAlignment="1">
      <alignment wrapText="1"/>
    </xf>
    <xf numFmtId="164" fontId="2" fillId="2" borderId="0" xfId="0" applyNumberFormat="1" applyFont="1" applyFill="1" applyAlignment="1"/>
    <xf numFmtId="0" fontId="2" fillId="3" borderId="0" xfId="0" applyFont="1" applyFill="1" applyAlignment="1"/>
    <xf numFmtId="0" fontId="9" fillId="0" borderId="0" xfId="0" applyFont="1" applyAlignment="1"/>
    <xf numFmtId="0" fontId="3" fillId="0" borderId="0" xfId="0" applyFont="1" applyAlignment="1"/>
    <xf numFmtId="0" fontId="10" fillId="2" borderId="0" xfId="0" applyFont="1" applyFill="1" applyAlignment="1"/>
    <xf numFmtId="164" fontId="10" fillId="2" borderId="0" xfId="0" applyNumberFormat="1" applyFont="1" applyFill="1"/>
    <xf numFmtId="164" fontId="11" fillId="0" borderId="0" xfId="0" applyNumberFormat="1" applyFont="1"/>
    <xf numFmtId="0" fontId="11" fillId="0" borderId="0" xfId="0" applyFont="1"/>
    <xf numFmtId="0" fontId="12" fillId="0" borderId="0" xfId="0" applyFont="1" applyAlignment="1">
      <alignment horizontal="right"/>
    </xf>
    <xf numFmtId="164" fontId="3" fillId="0" borderId="0" xfId="0" applyNumberFormat="1" applyFont="1"/>
    <xf numFmtId="0" fontId="3" fillId="0" borderId="3" xfId="0" applyFont="1" applyBorder="1" applyAlignment="1"/>
    <xf numFmtId="0" fontId="2" fillId="0" borderId="2" xfId="0" applyFont="1" applyBorder="1"/>
    <xf numFmtId="0" fontId="2" fillId="0" borderId="4" xfId="0" applyFont="1" applyBorder="1"/>
    <xf numFmtId="0" fontId="13" fillId="0" borderId="5" xfId="0" applyFont="1" applyBorder="1" applyAlignment="1">
      <alignment horizontal="right" wrapText="1"/>
    </xf>
    <xf numFmtId="0" fontId="14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8" fillId="0" borderId="4" xfId="0" applyFont="1" applyBorder="1" applyAlignment="1">
      <alignment horizontal="right"/>
    </xf>
    <xf numFmtId="0" fontId="2" fillId="0" borderId="2" xfId="0" applyFont="1" applyBorder="1" applyAlignment="1"/>
    <xf numFmtId="0" fontId="19" fillId="0" borderId="2" xfId="0" applyFont="1" applyBorder="1" applyAlignment="1">
      <alignment horizontal="right"/>
    </xf>
    <xf numFmtId="0" fontId="20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3" xfId="0" applyFont="1" applyBorder="1"/>
    <xf numFmtId="0" fontId="3" fillId="0" borderId="7" xfId="0" applyFont="1" applyBorder="1" applyAlignment="1"/>
    <xf numFmtId="0" fontId="21" fillId="0" borderId="3" xfId="0" applyFont="1" applyBorder="1" applyAlignment="1">
      <alignment horizontal="right" wrapText="1"/>
    </xf>
    <xf numFmtId="0" fontId="22" fillId="0" borderId="4" xfId="0" applyFont="1" applyBorder="1" applyAlignment="1">
      <alignment horizontal="right" wrapText="1"/>
    </xf>
    <xf numFmtId="0" fontId="23" fillId="0" borderId="2" xfId="0" applyFont="1" applyBorder="1" applyAlignment="1">
      <alignment horizontal="right" wrapText="1"/>
    </xf>
    <xf numFmtId="0" fontId="24" fillId="0" borderId="2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25" fillId="0" borderId="0" xfId="0" applyFont="1" applyAlignment="1"/>
    <xf numFmtId="0" fontId="9" fillId="0" borderId="0" xfId="0" applyFont="1"/>
    <xf numFmtId="0" fontId="26" fillId="0" borderId="0" xfId="0" applyFont="1" applyAlignment="1"/>
    <xf numFmtId="0" fontId="27" fillId="0" borderId="0" xfId="0" applyFont="1" applyAlignment="1"/>
    <xf numFmtId="0" fontId="28" fillId="0" borderId="0" xfId="0" applyFont="1" applyAlignment="1"/>
    <xf numFmtId="0" fontId="29" fillId="0" borderId="0" xfId="0" applyFont="1" applyAlignment="1">
      <alignment horizontal="right"/>
    </xf>
    <xf numFmtId="0" fontId="30" fillId="0" borderId="0" xfId="0" applyFont="1" applyAlignment="1"/>
    <xf numFmtId="164" fontId="9" fillId="0" borderId="0" xfId="0" applyNumberFormat="1" applyFont="1"/>
    <xf numFmtId="164" fontId="9" fillId="0" borderId="0" xfId="0" applyNumberFormat="1" applyFont="1" applyAlignment="1"/>
    <xf numFmtId="0" fontId="31" fillId="0" borderId="0" xfId="0" applyFont="1" applyAlignment="1"/>
    <xf numFmtId="0" fontId="32" fillId="0" borderId="0" xfId="0" applyFont="1" applyAlignment="1"/>
    <xf numFmtId="0" fontId="31" fillId="0" borderId="0" xfId="0" applyFont="1" applyAlignment="1"/>
    <xf numFmtId="0" fontId="28" fillId="0" borderId="0" xfId="0" applyFont="1" applyAlignment="1"/>
    <xf numFmtId="0" fontId="33" fillId="0" borderId="0" xfId="0" applyFont="1" applyAlignment="1"/>
    <xf numFmtId="0" fontId="34" fillId="0" borderId="0" xfId="0" applyFont="1" applyAlignment="1"/>
    <xf numFmtId="0" fontId="9" fillId="0" borderId="0" xfId="0" applyFont="1" applyAlignment="1">
      <alignment wrapText="1"/>
    </xf>
    <xf numFmtId="0" fontId="33" fillId="3" borderId="0" xfId="0" applyFont="1" applyFill="1" applyAlignment="1"/>
    <xf numFmtId="0" fontId="35" fillId="4" borderId="0" xfId="0" applyFont="1" applyFill="1" applyAlignment="1"/>
    <xf numFmtId="0" fontId="9" fillId="4" borderId="0" xfId="0" applyFont="1" applyFill="1"/>
    <xf numFmtId="0" fontId="9" fillId="4" borderId="0" xfId="0" applyFont="1" applyFill="1" applyAlignment="1"/>
    <xf numFmtId="164" fontId="9" fillId="4" borderId="0" xfId="0" applyNumberFormat="1" applyFont="1" applyFill="1"/>
    <xf numFmtId="0" fontId="28" fillId="0" borderId="0" xfId="0" applyFont="1"/>
    <xf numFmtId="0" fontId="36" fillId="0" borderId="0" xfId="0" applyFont="1" applyAlignment="1">
      <alignment horizontal="right"/>
    </xf>
    <xf numFmtId="0" fontId="37" fillId="5" borderId="0" xfId="0" applyFont="1" applyFill="1" applyAlignment="1"/>
    <xf numFmtId="0" fontId="37" fillId="0" borderId="0" xfId="0" applyFont="1" applyAlignment="1"/>
    <xf numFmtId="0" fontId="38" fillId="0" borderId="0" xfId="0" applyFont="1" applyAlignment="1">
      <alignment wrapText="1"/>
    </xf>
    <xf numFmtId="0" fontId="37" fillId="6" borderId="0" xfId="0" applyFont="1" applyFill="1" applyAlignment="1"/>
    <xf numFmtId="9" fontId="37" fillId="5" borderId="0" xfId="0" applyNumberFormat="1" applyFont="1" applyFill="1" applyAlignment="1"/>
    <xf numFmtId="14" fontId="0" fillId="0" borderId="0" xfId="0" applyNumberFormat="1" applyFont="1" applyAlignment="1"/>
    <xf numFmtId="0" fontId="13" fillId="0" borderId="0" xfId="0" applyFont="1" applyAlignment="1">
      <alignment horizontal="left"/>
    </xf>
    <xf numFmtId="165" fontId="37" fillId="5" borderId="0" xfId="0" applyNumberFormat="1" applyFont="1" applyFill="1" applyAlignment="1"/>
    <xf numFmtId="165" fontId="2" fillId="5" borderId="0" xfId="0" applyNumberFormat="1" applyFont="1" applyFill="1" applyAlignment="1"/>
    <xf numFmtId="44" fontId="37" fillId="5" borderId="0" xfId="1" applyFont="1" applyFill="1" applyAlignment="1"/>
    <xf numFmtId="0" fontId="2" fillId="0" borderId="0" xfId="0" applyFont="1" applyAlignment="1">
      <alignment horizontal="left"/>
    </xf>
    <xf numFmtId="165" fontId="0" fillId="0" borderId="0" xfId="0" applyNumberFormat="1" applyFont="1" applyAlignment="1"/>
    <xf numFmtId="9" fontId="28" fillId="7" borderId="0" xfId="0" applyNumberFormat="1" applyFont="1" applyFill="1" applyAlignment="1"/>
    <xf numFmtId="9" fontId="28" fillId="7" borderId="0" xfId="2" applyFont="1" applyFill="1" applyAlignment="1"/>
    <xf numFmtId="0" fontId="37" fillId="8" borderId="0" xfId="0" applyFont="1" applyFill="1" applyAlignment="1"/>
    <xf numFmtId="10" fontId="37" fillId="9" borderId="0" xfId="0" applyNumberFormat="1" applyFont="1" applyFill="1" applyAlignment="1"/>
    <xf numFmtId="0" fontId="41" fillId="0" borderId="0" xfId="0" applyFont="1" applyAlignment="1"/>
    <xf numFmtId="165" fontId="9" fillId="0" borderId="0" xfId="0" applyNumberFormat="1" applyFont="1"/>
    <xf numFmtId="166" fontId="9" fillId="0" borderId="0" xfId="0" applyNumberFormat="1" applyFont="1"/>
    <xf numFmtId="165" fontId="9" fillId="0" borderId="0" xfId="0" applyNumberFormat="1" applyFont="1" applyAlignment="1"/>
    <xf numFmtId="166" fontId="9" fillId="0" borderId="0" xfId="0" applyNumberFormat="1" applyFont="1" applyAlignment="1"/>
    <xf numFmtId="165" fontId="9" fillId="0" borderId="0" xfId="1" applyNumberFormat="1" applyFont="1"/>
    <xf numFmtId="165" fontId="9" fillId="0" borderId="0" xfId="1" applyNumberFormat="1" applyFont="1" applyAlignment="1"/>
    <xf numFmtId="165" fontId="28" fillId="0" borderId="0" xfId="0" applyNumberFormat="1" applyFont="1"/>
    <xf numFmtId="165" fontId="34" fillId="0" borderId="0" xfId="0" applyNumberFormat="1" applyFont="1"/>
    <xf numFmtId="165" fontId="33" fillId="0" borderId="0" xfId="0" applyNumberFormat="1" applyFont="1"/>
    <xf numFmtId="166" fontId="28" fillId="0" borderId="0" xfId="0" applyNumberFormat="1" applyFont="1"/>
    <xf numFmtId="165" fontId="33" fillId="3" borderId="0" xfId="0" applyNumberFormat="1" applyFont="1" applyFill="1"/>
    <xf numFmtId="165" fontId="2" fillId="0" borderId="6" xfId="0" applyNumberFormat="1" applyFont="1" applyBorder="1"/>
    <xf numFmtId="165" fontId="2" fillId="0" borderId="7" xfId="0" applyNumberFormat="1" applyFont="1" applyBorder="1"/>
    <xf numFmtId="165" fontId="2" fillId="0" borderId="8" xfId="0" applyNumberFormat="1" applyFont="1" applyBorder="1"/>
    <xf numFmtId="166" fontId="2" fillId="2" borderId="0" xfId="0" applyNumberFormat="1" applyFont="1" applyFill="1"/>
    <xf numFmtId="166" fontId="2" fillId="0" borderId="0" xfId="0" applyNumberFormat="1" applyFont="1"/>
    <xf numFmtId="166" fontId="0" fillId="0" borderId="0" xfId="0" applyNumberFormat="1" applyFont="1" applyAlignment="1"/>
    <xf numFmtId="166" fontId="7" fillId="2" borderId="0" xfId="0" applyNumberFormat="1" applyFont="1" applyFill="1"/>
    <xf numFmtId="166" fontId="2" fillId="2" borderId="1" xfId="0" applyNumberFormat="1" applyFont="1" applyFill="1" applyBorder="1"/>
    <xf numFmtId="166" fontId="2" fillId="0" borderId="0" xfId="0" applyNumberFormat="1" applyFont="1" applyAlignment="1"/>
    <xf numFmtId="166" fontId="2" fillId="2" borderId="2" xfId="0" applyNumberFormat="1" applyFont="1" applyFill="1" applyBorder="1"/>
    <xf numFmtId="166" fontId="2" fillId="2" borderId="0" xfId="0" applyNumberFormat="1" applyFont="1" applyFill="1" applyAlignment="1"/>
    <xf numFmtId="166" fontId="2" fillId="2" borderId="1" xfId="0" applyNumberFormat="1" applyFont="1" applyFill="1" applyBorder="1" applyAlignment="1"/>
    <xf numFmtId="0" fontId="0" fillId="0" borderId="13" xfId="0" applyFont="1" applyBorder="1" applyAlignment="1"/>
    <xf numFmtId="0" fontId="42" fillId="0" borderId="13" xfId="0" applyFont="1" applyBorder="1" applyAlignment="1"/>
    <xf numFmtId="166" fontId="0" fillId="0" borderId="13" xfId="0" applyNumberFormat="1" applyFont="1" applyBorder="1" applyAlignment="1"/>
    <xf numFmtId="166" fontId="9" fillId="0" borderId="13" xfId="0" applyNumberFormat="1" applyFont="1" applyBorder="1" applyAlignment="1"/>
    <xf numFmtId="0" fontId="0" fillId="0" borderId="0" xfId="0" applyAlignment="1"/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66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66" fontId="43" fillId="0" borderId="0" xfId="0" applyNumberFormat="1" applyFont="1"/>
    <xf numFmtId="0" fontId="43" fillId="0" borderId="0" xfId="0" applyFont="1"/>
    <xf numFmtId="0" fontId="43" fillId="0" borderId="0" xfId="0" applyNumberFormat="1" applyFont="1"/>
    <xf numFmtId="166" fontId="0" fillId="0" borderId="14" xfId="0" applyNumberFormat="1" applyFont="1" applyBorder="1" applyAlignment="1">
      <alignment horizontal="center"/>
    </xf>
    <xf numFmtId="166" fontId="0" fillId="0" borderId="16" xfId="0" applyNumberFormat="1" applyFont="1" applyBorder="1" applyAlignment="1">
      <alignment horizontal="center"/>
    </xf>
    <xf numFmtId="0" fontId="42" fillId="0" borderId="17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/>
    </xf>
    <xf numFmtId="0" fontId="42" fillId="0" borderId="14" xfId="0" applyFont="1" applyBorder="1" applyAlignment="1">
      <alignment horizontal="center"/>
    </xf>
    <xf numFmtId="0" fontId="42" fillId="0" borderId="15" xfId="0" applyFont="1" applyBorder="1" applyAlignment="1">
      <alignment horizontal="center"/>
    </xf>
    <xf numFmtId="0" fontId="42" fillId="0" borderId="16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73"/>
  <sheetViews>
    <sheetView workbookViewId="0">
      <selection activeCell="C3" sqref="C3"/>
    </sheetView>
  </sheetViews>
  <sheetFormatPr defaultColWidth="14.42578125" defaultRowHeight="15.75" customHeight="1"/>
  <cols>
    <col min="1" max="1" width="64.5703125" customWidth="1"/>
  </cols>
  <sheetData>
    <row r="1" spans="1:7" ht="18">
      <c r="A1" s="1" t="s">
        <v>204</v>
      </c>
      <c r="B1" s="2"/>
    </row>
    <row r="2" spans="1:7" ht="12.75"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</row>
    <row r="3" spans="1:7" ht="12.75">
      <c r="A3" s="4" t="s">
        <v>215</v>
      </c>
      <c r="C3">
        <f>'Data Sheet New'!B24</f>
        <v>28</v>
      </c>
      <c r="D3">
        <f>'Data Sheet New'!C24</f>
        <v>69</v>
      </c>
      <c r="E3">
        <f>'Data Sheet New'!D24</f>
        <v>82</v>
      </c>
      <c r="F3">
        <f>'Data Sheet New'!E24</f>
        <v>71</v>
      </c>
      <c r="G3">
        <f>'Data Sheet New'!F24</f>
        <v>66</v>
      </c>
    </row>
    <row r="4" spans="1:7" ht="12.75">
      <c r="A4" s="2"/>
    </row>
    <row r="5" spans="1:7" ht="12.75">
      <c r="A5" s="5" t="s">
        <v>5</v>
      </c>
    </row>
    <row r="6" spans="1:7" ht="12.75">
      <c r="A6" s="2" t="s">
        <v>6</v>
      </c>
      <c r="C6">
        <f>'Data Sheet New'!B22</f>
        <v>27</v>
      </c>
      <c r="D6">
        <f>'Data Sheet New'!C22</f>
        <v>59</v>
      </c>
      <c r="E6">
        <f>'Data Sheet New'!D22</f>
        <v>64</v>
      </c>
      <c r="F6">
        <f>'Data Sheet New'!E22</f>
        <v>57</v>
      </c>
      <c r="G6" s="6" t="s">
        <v>7</v>
      </c>
    </row>
    <row r="7" spans="1:7" ht="12.75">
      <c r="A7" s="2" t="s">
        <v>8</v>
      </c>
      <c r="C7">
        <f>'Data Sheet New'!B23</f>
        <v>1</v>
      </c>
      <c r="D7">
        <f>'Data Sheet New'!C23</f>
        <v>10</v>
      </c>
      <c r="E7">
        <f>'Data Sheet New'!D23</f>
        <v>18</v>
      </c>
      <c r="F7">
        <f>'Data Sheet New'!E23</f>
        <v>14</v>
      </c>
      <c r="G7" s="6" t="s">
        <v>7</v>
      </c>
    </row>
    <row r="8" spans="1:7" ht="12.75">
      <c r="A8" s="2" t="s">
        <v>9</v>
      </c>
      <c r="C8">
        <f>'Data Sheet New'!B21</f>
        <v>0</v>
      </c>
      <c r="D8">
        <f>'Data Sheet New'!C21</f>
        <v>0</v>
      </c>
      <c r="E8">
        <f>'Data Sheet New'!D21</f>
        <v>0</v>
      </c>
      <c r="F8">
        <f>'Data Sheet New'!E21</f>
        <v>0</v>
      </c>
      <c r="G8" s="6" t="s">
        <v>7</v>
      </c>
    </row>
    <row r="9" spans="1:7" ht="6.75" customHeight="1">
      <c r="A9" s="7"/>
    </row>
    <row r="10" spans="1:7" ht="12.75">
      <c r="A10" s="7" t="s">
        <v>10</v>
      </c>
      <c r="B10" s="8"/>
      <c r="C10" s="8">
        <f t="shared" ref="C10:F10" si="0">C6+C8</f>
        <v>27</v>
      </c>
      <c r="D10" s="8">
        <f t="shared" si="0"/>
        <v>59</v>
      </c>
      <c r="E10" s="8">
        <f t="shared" si="0"/>
        <v>64</v>
      </c>
      <c r="F10" s="8">
        <f t="shared" si="0"/>
        <v>57</v>
      </c>
      <c r="G10" s="6" t="s">
        <v>7</v>
      </c>
    </row>
    <row r="11" spans="1:7" ht="12.75">
      <c r="A11" s="2"/>
      <c r="B11" s="3"/>
    </row>
    <row r="12" spans="1:7" ht="12.75">
      <c r="A12" s="5" t="s">
        <v>11</v>
      </c>
      <c r="B12" s="9" t="s">
        <v>12</v>
      </c>
    </row>
    <row r="13" spans="1:7" ht="12.75">
      <c r="A13" s="2" t="s">
        <v>13</v>
      </c>
      <c r="B13" s="109">
        <f>Model!B17</f>
        <v>11904</v>
      </c>
      <c r="C13" s="110">
        <f>Model!C17</f>
        <v>2640</v>
      </c>
      <c r="D13" s="110">
        <f>Model!D17</f>
        <v>2640</v>
      </c>
      <c r="E13" s="110">
        <f>Model!E17</f>
        <v>2640</v>
      </c>
      <c r="F13" s="110">
        <f>Model!F17</f>
        <v>2640</v>
      </c>
      <c r="G13" s="111"/>
    </row>
    <row r="14" spans="1:7" ht="12.75">
      <c r="A14" s="11" t="s">
        <v>14</v>
      </c>
      <c r="B14" s="112">
        <f>Model!B15</f>
        <v>1344</v>
      </c>
      <c r="C14" s="111"/>
      <c r="D14" s="111"/>
      <c r="E14" s="111"/>
      <c r="F14" s="111"/>
      <c r="G14" s="111"/>
    </row>
    <row r="15" spans="1:7" ht="10.5" customHeight="1">
      <c r="B15" s="109"/>
      <c r="C15" s="111"/>
      <c r="D15" s="111"/>
      <c r="E15" s="111"/>
      <c r="F15" s="111"/>
      <c r="G15" s="111"/>
    </row>
    <row r="16" spans="1:7" ht="12.75">
      <c r="A16" s="2" t="s">
        <v>15</v>
      </c>
      <c r="B16" s="109">
        <f>Model!B78</f>
        <v>10976</v>
      </c>
      <c r="C16" s="110">
        <f>Model!C78</f>
        <v>1664</v>
      </c>
      <c r="D16" s="110">
        <f>Model!D78</f>
        <v>3477</v>
      </c>
      <c r="E16" s="110">
        <f>Model!E78</f>
        <v>3772</v>
      </c>
      <c r="F16" s="110">
        <f>Model!F78</f>
        <v>3361</v>
      </c>
      <c r="G16" s="111"/>
    </row>
    <row r="17" spans="1:7" ht="12.75">
      <c r="A17" s="11" t="s">
        <v>16</v>
      </c>
      <c r="B17" s="109"/>
      <c r="C17" s="111"/>
      <c r="D17" s="111"/>
      <c r="E17" s="111"/>
      <c r="F17" s="111"/>
      <c r="G17" s="111"/>
    </row>
    <row r="18" spans="1:7" ht="9.75" customHeight="1">
      <c r="B18" s="109"/>
      <c r="C18" s="111"/>
      <c r="D18" s="111"/>
      <c r="E18" s="111"/>
      <c r="F18" s="111"/>
      <c r="G18" s="111"/>
    </row>
    <row r="19" spans="1:7" ht="12.75">
      <c r="A19" s="2" t="s">
        <v>17</v>
      </c>
      <c r="B19" s="113">
        <f>B16-B13</f>
        <v>-928</v>
      </c>
      <c r="C19" s="111"/>
      <c r="D19" s="111"/>
      <c r="E19" s="114"/>
      <c r="F19" s="111"/>
      <c r="G19" s="111"/>
    </row>
    <row r="20" spans="1:7" ht="12.75">
      <c r="A20" s="11" t="s">
        <v>18</v>
      </c>
      <c r="B20" s="109"/>
      <c r="C20" s="111"/>
      <c r="D20" s="111"/>
      <c r="E20" s="111"/>
      <c r="F20" s="111"/>
      <c r="G20" s="111"/>
    </row>
    <row r="21" spans="1:7" ht="12.75">
      <c r="B21" s="109"/>
      <c r="C21" s="111"/>
      <c r="D21" s="111"/>
      <c r="E21" s="111"/>
      <c r="F21" s="111"/>
      <c r="G21" s="111"/>
    </row>
    <row r="22" spans="1:7" ht="8.25" customHeight="1">
      <c r="B22" s="109"/>
      <c r="C22" s="111"/>
      <c r="D22" s="111"/>
      <c r="E22" s="111"/>
      <c r="F22" s="111"/>
      <c r="G22" s="111"/>
    </row>
    <row r="23" spans="1:7" ht="12.75">
      <c r="A23" s="5" t="s">
        <v>19</v>
      </c>
      <c r="B23" s="109"/>
      <c r="C23" s="111"/>
      <c r="D23" s="111"/>
      <c r="E23" s="111"/>
      <c r="F23" s="111"/>
      <c r="G23" s="111"/>
    </row>
    <row r="24" spans="1:7" ht="12.75">
      <c r="A24" s="2" t="s">
        <v>20</v>
      </c>
      <c r="B24" s="109">
        <f t="shared" ref="B24:B25" si="1">SUM(C24:G24)</f>
        <v>1872</v>
      </c>
      <c r="C24" s="110">
        <f>Model!D27+Model!D28</f>
        <v>252</v>
      </c>
      <c r="D24" s="110">
        <f>Model!E27+Model!E28</f>
        <v>531</v>
      </c>
      <c r="E24" s="110">
        <f>Model!F27+Model!F28</f>
        <v>576</v>
      </c>
      <c r="F24" s="110">
        <f>Model!G27+Model!G28</f>
        <v>513</v>
      </c>
      <c r="G24" s="110">
        <f>Model!H27+Model!H28</f>
        <v>0</v>
      </c>
    </row>
    <row r="25" spans="1:7" ht="12.75">
      <c r="A25" s="2" t="s">
        <v>21</v>
      </c>
      <c r="B25" s="109">
        <f t="shared" si="1"/>
        <v>8323.25</v>
      </c>
      <c r="C25" s="111">
        <f>SUM(Model!C29:C31)</f>
        <v>579.75</v>
      </c>
      <c r="D25" s="111">
        <f>SUM(Model!D29:D31)</f>
        <v>1774.5</v>
      </c>
      <c r="E25" s="111">
        <f>SUM(Model!E29:E31)</f>
        <v>2555.5</v>
      </c>
      <c r="F25" s="111">
        <f>SUM(Model!F29:F31)</f>
        <v>2401.5</v>
      </c>
      <c r="G25" s="111">
        <f>SUM(Model!G29:G31)</f>
        <v>1012</v>
      </c>
    </row>
    <row r="26" spans="1:7" ht="6" customHeight="1">
      <c r="B26" s="109"/>
      <c r="C26" s="111"/>
      <c r="D26" s="111"/>
      <c r="E26" s="111"/>
      <c r="F26" s="111"/>
      <c r="G26" s="111"/>
    </row>
    <row r="27" spans="1:7" ht="12.75">
      <c r="B27" s="115">
        <f t="shared" ref="B27:G27" si="2">SUM(B24:B26)</f>
        <v>10195.25</v>
      </c>
      <c r="C27" s="110">
        <f t="shared" si="2"/>
        <v>831.75</v>
      </c>
      <c r="D27" s="110">
        <f t="shared" si="2"/>
        <v>2305.5</v>
      </c>
      <c r="E27" s="110">
        <f t="shared" si="2"/>
        <v>3131.5</v>
      </c>
      <c r="F27" s="110">
        <f t="shared" si="2"/>
        <v>2914.5</v>
      </c>
      <c r="G27" s="110">
        <f t="shared" si="2"/>
        <v>1012</v>
      </c>
    </row>
    <row r="28" spans="1:7" ht="6.75" customHeight="1">
      <c r="B28" s="109"/>
      <c r="C28" s="111"/>
      <c r="D28" s="111"/>
      <c r="E28" s="111"/>
      <c r="F28" s="111"/>
      <c r="G28" s="111"/>
    </row>
    <row r="29" spans="1:7" ht="12.75">
      <c r="A29" s="2" t="s">
        <v>22</v>
      </c>
      <c r="B29" s="109">
        <f>Model!B95</f>
        <v>13254</v>
      </c>
      <c r="C29" s="111">
        <f>Model!C95</f>
        <v>676</v>
      </c>
      <c r="D29" s="111">
        <f>Model!D95</f>
        <v>2618</v>
      </c>
      <c r="E29" s="111">
        <f>Model!E95</f>
        <v>4066</v>
      </c>
      <c r="F29" s="111">
        <f>Model!F95</f>
        <v>3930</v>
      </c>
      <c r="G29" s="111">
        <f>Model!G95</f>
        <v>1964</v>
      </c>
    </row>
    <row r="30" spans="1:7" ht="7.5" customHeight="1">
      <c r="B30" s="109"/>
      <c r="C30" s="111"/>
      <c r="D30" s="111"/>
      <c r="E30" s="111"/>
      <c r="F30" s="111"/>
      <c r="G30" s="111"/>
    </row>
    <row r="31" spans="1:7" ht="12.75">
      <c r="A31" s="2" t="s">
        <v>23</v>
      </c>
      <c r="B31" s="113">
        <f>B29-B27</f>
        <v>3058.75</v>
      </c>
      <c r="C31" s="111"/>
      <c r="D31" s="111"/>
      <c r="E31" s="111"/>
      <c r="F31" s="111"/>
      <c r="G31" s="111"/>
    </row>
    <row r="32" spans="1:7" ht="12.75">
      <c r="B32" s="109"/>
      <c r="C32" s="111"/>
      <c r="D32" s="111"/>
      <c r="E32" s="111"/>
      <c r="F32" s="111"/>
      <c r="G32" s="111"/>
    </row>
    <row r="33" spans="1:7" ht="9.75" customHeight="1">
      <c r="B33" s="109"/>
      <c r="C33" s="111"/>
      <c r="D33" s="111"/>
      <c r="E33" s="111"/>
      <c r="F33" s="111"/>
      <c r="G33" s="111"/>
    </row>
    <row r="34" spans="1:7" ht="12.75">
      <c r="A34" s="2" t="s">
        <v>24</v>
      </c>
      <c r="B34" s="113">
        <f>Model!B39</f>
        <v>715</v>
      </c>
      <c r="C34" s="111">
        <f>Model!C39</f>
        <v>0</v>
      </c>
      <c r="D34" s="111">
        <f>Model!D39</f>
        <v>92.5</v>
      </c>
      <c r="E34" s="111">
        <f>Model!E39</f>
        <v>227.5</v>
      </c>
      <c r="F34" s="111">
        <f>Model!F39</f>
        <v>212.5</v>
      </c>
      <c r="G34" s="111">
        <f>Model!G39</f>
        <v>182.5</v>
      </c>
    </row>
    <row r="35" spans="1:7" ht="12.75">
      <c r="B35" s="109"/>
      <c r="C35" s="111"/>
      <c r="D35" s="111"/>
      <c r="E35" s="111"/>
      <c r="F35" s="111"/>
      <c r="G35" s="111"/>
    </row>
    <row r="36" spans="1:7" ht="9.75" customHeight="1">
      <c r="B36" s="109"/>
      <c r="C36" s="111"/>
      <c r="D36" s="111"/>
      <c r="E36" s="111"/>
      <c r="F36" s="111"/>
      <c r="G36" s="111"/>
    </row>
    <row r="37" spans="1:7" ht="12.75">
      <c r="A37" s="12" t="s">
        <v>25</v>
      </c>
      <c r="B37" s="109"/>
      <c r="C37" s="111"/>
      <c r="D37" s="111"/>
      <c r="E37" s="111"/>
      <c r="F37" s="111"/>
      <c r="G37" s="111"/>
    </row>
    <row r="38" spans="1:7" ht="12.75">
      <c r="A38" s="2" t="s">
        <v>26</v>
      </c>
      <c r="B38" s="116">
        <f>(Model!B37)</f>
        <v>260</v>
      </c>
      <c r="C38" s="110">
        <f>(Model!C37)</f>
        <v>5</v>
      </c>
      <c r="D38" s="110">
        <f>(Model!D37)</f>
        <v>50</v>
      </c>
      <c r="E38" s="110">
        <f>(Model!E37)</f>
        <v>90</v>
      </c>
      <c r="F38" s="110">
        <f>(Model!F37)</f>
        <v>70</v>
      </c>
      <c r="G38" s="110">
        <f>(Model!G37)</f>
        <v>45</v>
      </c>
    </row>
    <row r="39" spans="1:7" ht="6.75" customHeight="1">
      <c r="A39" s="2"/>
      <c r="B39" s="13"/>
      <c r="C39" s="10"/>
      <c r="D39" s="10"/>
      <c r="E39" s="10"/>
      <c r="F39" s="10"/>
      <c r="G39" s="10"/>
    </row>
    <row r="40" spans="1:7" ht="12.75">
      <c r="A40" s="14" t="s">
        <v>27</v>
      </c>
      <c r="B40" s="116">
        <f>Model!B43</f>
        <v>0</v>
      </c>
      <c r="C40" s="10"/>
      <c r="D40" s="10"/>
      <c r="E40" s="10"/>
      <c r="F40" s="10"/>
      <c r="G40" s="10"/>
    </row>
    <row r="41" spans="1:7" ht="6.75" customHeight="1">
      <c r="A41" s="2"/>
      <c r="B41" s="116"/>
      <c r="C41" s="10"/>
      <c r="D41" s="10"/>
      <c r="E41" s="10"/>
      <c r="F41" s="10"/>
      <c r="G41" s="10"/>
    </row>
    <row r="42" spans="1:7" ht="12.75">
      <c r="A42" s="2" t="s">
        <v>28</v>
      </c>
      <c r="B42" s="116">
        <v>0</v>
      </c>
      <c r="C42" s="10"/>
      <c r="D42" s="10"/>
      <c r="E42" s="10"/>
      <c r="F42" s="10"/>
      <c r="G42" s="10"/>
    </row>
    <row r="43" spans="1:7" ht="12.75">
      <c r="A43" s="2" t="s">
        <v>29</v>
      </c>
      <c r="B43" s="116">
        <f>Model!B45</f>
        <v>200</v>
      </c>
      <c r="C43" s="10"/>
      <c r="D43" s="10"/>
      <c r="E43" s="10"/>
      <c r="F43" s="10"/>
      <c r="G43" s="10"/>
    </row>
    <row r="44" spans="1:7" ht="12.75">
      <c r="A44" s="2" t="s">
        <v>30</v>
      </c>
      <c r="B44" s="116">
        <f>Model!B46</f>
        <v>200</v>
      </c>
      <c r="C44" s="10"/>
      <c r="D44" s="10"/>
      <c r="E44" s="10"/>
      <c r="F44" s="10"/>
      <c r="G44" s="10"/>
    </row>
    <row r="45" spans="1:7" ht="12.75">
      <c r="A45" s="2" t="s">
        <v>31</v>
      </c>
      <c r="B45" s="116">
        <f>Model!B47</f>
        <v>0</v>
      </c>
      <c r="C45" s="10"/>
      <c r="D45" s="10"/>
      <c r="E45" s="10"/>
      <c r="F45" s="10"/>
      <c r="G45" s="10"/>
    </row>
    <row r="46" spans="1:7" ht="12.75">
      <c r="A46" s="2" t="s">
        <v>32</v>
      </c>
      <c r="B46" s="116">
        <f>Model!B48</f>
        <v>120</v>
      </c>
      <c r="C46" s="10"/>
      <c r="D46" s="10"/>
      <c r="E46" s="10"/>
      <c r="F46" s="10"/>
      <c r="G46" s="10"/>
    </row>
    <row r="47" spans="1:7" ht="12.75">
      <c r="A47" s="2" t="s">
        <v>33</v>
      </c>
      <c r="B47" s="116">
        <f>Model!B49</f>
        <v>200</v>
      </c>
      <c r="C47" s="10"/>
      <c r="D47" s="10"/>
      <c r="E47" s="10"/>
      <c r="F47" s="10"/>
      <c r="G47" s="10"/>
    </row>
    <row r="48" spans="1:7" ht="12.75">
      <c r="A48" s="15" t="s">
        <v>34</v>
      </c>
      <c r="B48" s="116">
        <f>Model!B50</f>
        <v>0</v>
      </c>
      <c r="C48" s="10"/>
      <c r="D48" s="10"/>
      <c r="E48" s="10"/>
      <c r="F48" s="10"/>
      <c r="G48" s="10"/>
    </row>
    <row r="49" spans="1:26" ht="12.75">
      <c r="A49" s="15" t="s">
        <v>35</v>
      </c>
      <c r="B49" s="116">
        <f>Model!B51</f>
        <v>20</v>
      </c>
      <c r="C49" s="10"/>
      <c r="D49" s="10"/>
      <c r="E49" s="10"/>
      <c r="F49" s="10"/>
      <c r="G49" s="10"/>
    </row>
    <row r="50" spans="1:26" ht="12.75">
      <c r="A50" s="15" t="s">
        <v>36</v>
      </c>
      <c r="B50" s="116">
        <f>Model!B52</f>
        <v>200</v>
      </c>
      <c r="C50" s="10"/>
      <c r="D50" s="10"/>
      <c r="E50" s="10"/>
      <c r="F50" s="10"/>
      <c r="G50" s="10"/>
    </row>
    <row r="51" spans="1:26" ht="6" customHeight="1">
      <c r="B51" s="116"/>
      <c r="C51" s="10"/>
      <c r="D51" s="10"/>
      <c r="E51" s="10"/>
      <c r="F51" s="10"/>
      <c r="G51" s="10"/>
    </row>
    <row r="52" spans="1:26" ht="12.75">
      <c r="A52" s="2" t="s">
        <v>37</v>
      </c>
      <c r="B52" s="116">
        <f>Model!B58</f>
        <v>1200.7125000000001</v>
      </c>
      <c r="C52" s="10"/>
      <c r="D52" s="10"/>
      <c r="E52" s="10"/>
      <c r="F52" s="10"/>
      <c r="G52" s="10"/>
    </row>
    <row r="53" spans="1:26" ht="10.5" customHeight="1">
      <c r="B53" s="116"/>
      <c r="C53" s="10"/>
      <c r="D53" s="10"/>
      <c r="E53" s="10"/>
      <c r="F53" s="10"/>
      <c r="G53" s="10"/>
    </row>
    <row r="54" spans="1:26" ht="12.75">
      <c r="A54" s="16" t="s">
        <v>38</v>
      </c>
      <c r="B54" s="117">
        <f>SUM(B38:B53)</f>
        <v>2400.7125000000001</v>
      </c>
      <c r="C54" s="10"/>
      <c r="D54" s="10"/>
      <c r="E54" s="10"/>
      <c r="F54" s="10"/>
      <c r="G54" s="10"/>
    </row>
    <row r="55" spans="1:26" ht="12.75">
      <c r="B55" s="13"/>
      <c r="C55" s="10"/>
      <c r="D55" s="10"/>
      <c r="E55" s="10"/>
      <c r="F55" s="10"/>
      <c r="G55" s="10"/>
    </row>
    <row r="56" spans="1:26" ht="7.5" customHeight="1">
      <c r="B56" s="13"/>
      <c r="C56" s="10"/>
      <c r="D56" s="10"/>
      <c r="E56" s="10"/>
      <c r="F56" s="10"/>
      <c r="G56" s="10"/>
    </row>
    <row r="57" spans="1:26" ht="12.75">
      <c r="A57" s="5" t="s">
        <v>239</v>
      </c>
      <c r="B57" s="116">
        <f>Model!B98+Model!B100</f>
        <v>1240</v>
      </c>
      <c r="C57" s="110"/>
      <c r="D57" s="110"/>
      <c r="E57" s="110"/>
      <c r="F57" s="110"/>
      <c r="G57" s="110"/>
    </row>
    <row r="58" spans="1:26" ht="12.75">
      <c r="A58" s="11" t="s">
        <v>39</v>
      </c>
      <c r="B58" s="13"/>
      <c r="C58" s="10"/>
      <c r="D58" s="10"/>
      <c r="E58" s="10"/>
      <c r="F58" s="10"/>
      <c r="G58" s="10"/>
    </row>
    <row r="59" spans="1:26" ht="7.5" customHeight="1">
      <c r="A59" s="11"/>
      <c r="B59" s="13"/>
      <c r="C59" s="10"/>
      <c r="D59" s="10"/>
      <c r="E59" s="10"/>
      <c r="F59" s="10"/>
      <c r="G59" s="10"/>
    </row>
    <row r="60" spans="1:26" ht="12.75">
      <c r="A60" s="2" t="s">
        <v>40</v>
      </c>
      <c r="B60" s="13">
        <f>Model!B102</f>
        <v>0</v>
      </c>
      <c r="C60" s="10"/>
      <c r="D60" s="10"/>
      <c r="E60" s="10"/>
      <c r="F60" s="10"/>
      <c r="G60" s="10"/>
    </row>
    <row r="61" spans="1:26" ht="12.75">
      <c r="A61" s="2" t="s">
        <v>41</v>
      </c>
      <c r="B61" s="13">
        <f>Model!B101</f>
        <v>0</v>
      </c>
      <c r="C61" s="10"/>
      <c r="D61" s="10"/>
      <c r="E61" s="10"/>
      <c r="F61" s="10"/>
      <c r="G61" s="10"/>
    </row>
    <row r="62" spans="1:26" ht="7.5" customHeight="1">
      <c r="A62" s="11"/>
      <c r="B62" s="13"/>
      <c r="C62" s="10"/>
      <c r="D62" s="10"/>
      <c r="E62" s="10"/>
      <c r="F62" s="10"/>
      <c r="G62" s="10"/>
    </row>
    <row r="63" spans="1:26">
      <c r="A63" s="17" t="s">
        <v>42</v>
      </c>
      <c r="B63" s="18">
        <f>B61+B60+B57-B54-B34+B31+B19</f>
        <v>255.03749999999991</v>
      </c>
      <c r="C63" s="19"/>
      <c r="D63" s="19"/>
      <c r="E63" s="19"/>
      <c r="F63" s="19"/>
      <c r="G63" s="19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5" spans="1:4" ht="12.75">
      <c r="A65" s="5" t="s">
        <v>43</v>
      </c>
      <c r="B65" s="21" t="s">
        <v>44</v>
      </c>
      <c r="C65" s="21" t="s">
        <v>45</v>
      </c>
      <c r="D65" s="21" t="s">
        <v>46</v>
      </c>
    </row>
    <row r="67" spans="1:4" ht="12.75">
      <c r="A67" s="2" t="s">
        <v>47</v>
      </c>
      <c r="B67" s="10">
        <f>B16+B29+B57+B60++B61</f>
        <v>25470</v>
      </c>
      <c r="C67" s="10">
        <f>B67/'Data Sheet New'!$B$51</f>
        <v>25470</v>
      </c>
      <c r="D67" s="10">
        <f>B67-C67</f>
        <v>0</v>
      </c>
    </row>
    <row r="68" spans="1:4" ht="12.75">
      <c r="A68" s="2" t="s">
        <v>48</v>
      </c>
      <c r="B68" s="10">
        <f>B13+B27+B34+B54</f>
        <v>25214.962500000001</v>
      </c>
      <c r="C68" s="10">
        <f>B68/'Data Sheet New'!$B$50</f>
        <v>25214.962500000001</v>
      </c>
      <c r="D68" s="10">
        <f>C68-B68</f>
        <v>0</v>
      </c>
    </row>
    <row r="69" spans="1:4" ht="7.5" customHeight="1"/>
    <row r="70" spans="1:4" ht="12.75">
      <c r="A70" s="16" t="s">
        <v>42</v>
      </c>
      <c r="B70" s="22">
        <f t="shared" ref="B70:C70" si="3">B67-B68</f>
        <v>255.03749999999854</v>
      </c>
      <c r="C70" s="22">
        <f t="shared" si="3"/>
        <v>255.03749999999854</v>
      </c>
      <c r="D70" s="22">
        <f>D67+D68</f>
        <v>0</v>
      </c>
    </row>
    <row r="72" spans="1:4" ht="12.75">
      <c r="A72" s="5"/>
    </row>
    <row r="73" spans="1:4" ht="12.75">
      <c r="A7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BD20"/>
  <sheetViews>
    <sheetView topLeftCell="A4" workbookViewId="0">
      <selection activeCell="B13" sqref="B13"/>
    </sheetView>
  </sheetViews>
  <sheetFormatPr defaultColWidth="14.42578125" defaultRowHeight="15.75" customHeight="1"/>
  <cols>
    <col min="1" max="1" width="8.7109375" customWidth="1"/>
    <col min="2" max="2" width="8.85546875" customWidth="1"/>
    <col min="3" max="3" width="13.42578125" customWidth="1"/>
    <col min="4" max="4" width="13.28515625" customWidth="1"/>
    <col min="5" max="5" width="10.28515625" customWidth="1"/>
    <col min="6" max="6" width="6.5703125" customWidth="1"/>
    <col min="7" max="7" width="9.140625" customWidth="1"/>
    <col min="8" max="8" width="8.7109375" customWidth="1"/>
    <col min="9" max="10" width="6.85546875" customWidth="1"/>
    <col min="11" max="11" width="8.140625" customWidth="1"/>
    <col min="12" max="12" width="6.85546875" customWidth="1"/>
    <col min="13" max="13" width="7.140625" customWidth="1"/>
    <col min="14" max="14" width="7.28515625" customWidth="1"/>
    <col min="15" max="15" width="7.42578125" customWidth="1"/>
    <col min="16" max="16" width="6.5703125" customWidth="1"/>
    <col min="17" max="17" width="6.28515625" customWidth="1"/>
    <col min="18" max="18" width="7.140625" customWidth="1"/>
    <col min="19" max="19" width="7.28515625" customWidth="1"/>
    <col min="20" max="20" width="6.85546875" customWidth="1"/>
    <col min="21" max="21" width="6.5703125" customWidth="1"/>
    <col min="22" max="22" width="1.5703125" customWidth="1"/>
    <col min="24" max="24" width="6.7109375" customWidth="1"/>
    <col min="25" max="26" width="3.7109375" customWidth="1"/>
    <col min="27" max="28" width="6.7109375" customWidth="1"/>
    <col min="29" max="30" width="3.7109375" customWidth="1"/>
    <col min="31" max="32" width="6.7109375" customWidth="1"/>
    <col min="33" max="34" width="3.7109375" customWidth="1"/>
    <col min="35" max="36" width="6.7109375" customWidth="1"/>
    <col min="37" max="38" width="3.7109375" customWidth="1"/>
    <col min="39" max="39" width="6.7109375" customWidth="1"/>
    <col min="40" max="40" width="12.28515625" customWidth="1"/>
    <col min="41" max="41" width="6.7109375" customWidth="1"/>
    <col min="43" max="43" width="11" bestFit="1" customWidth="1"/>
    <col min="44" max="55" width="6.5703125" bestFit="1" customWidth="1"/>
    <col min="56" max="56" width="5" bestFit="1" customWidth="1"/>
  </cols>
  <sheetData>
    <row r="1" spans="1:23" ht="21" customHeight="1">
      <c r="A1" s="94" t="s">
        <v>203</v>
      </c>
      <c r="W1" s="15" t="s">
        <v>206</v>
      </c>
    </row>
    <row r="3" spans="1:23" ht="12.75">
      <c r="A3" s="23" t="s">
        <v>49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5"/>
    </row>
    <row r="4" spans="1:23" ht="38.25">
      <c r="A4" s="26" t="s">
        <v>50</v>
      </c>
      <c r="B4" s="26" t="s">
        <v>51</v>
      </c>
      <c r="C4" s="26" t="s">
        <v>52</v>
      </c>
      <c r="D4" s="26" t="s">
        <v>53</v>
      </c>
      <c r="E4" s="27" t="s">
        <v>54</v>
      </c>
      <c r="F4" s="28"/>
      <c r="G4" s="29" t="s">
        <v>55</v>
      </c>
      <c r="H4" s="30"/>
      <c r="I4" s="30"/>
      <c r="J4" s="31"/>
      <c r="K4" s="29" t="s">
        <v>56</v>
      </c>
      <c r="L4" s="32"/>
      <c r="M4" s="33"/>
      <c r="N4" s="34"/>
      <c r="O4" s="29" t="s">
        <v>57</v>
      </c>
      <c r="P4" s="33"/>
      <c r="Q4" s="33"/>
      <c r="R4" s="34"/>
      <c r="S4" s="29" t="s">
        <v>58</v>
      </c>
      <c r="T4" s="35"/>
      <c r="U4" s="35"/>
      <c r="V4" s="36"/>
    </row>
    <row r="5" spans="1:23" ht="25.5">
      <c r="A5" s="37"/>
      <c r="B5" s="37"/>
      <c r="C5" s="37"/>
      <c r="D5" s="38"/>
      <c r="E5" s="39"/>
      <c r="F5" s="40" t="s">
        <v>59</v>
      </c>
      <c r="G5" s="39" t="s">
        <v>60</v>
      </c>
      <c r="H5" s="41" t="s">
        <v>61</v>
      </c>
      <c r="I5" s="41" t="s">
        <v>62</v>
      </c>
      <c r="J5" s="40" t="s">
        <v>59</v>
      </c>
      <c r="K5" s="39" t="s">
        <v>60</v>
      </c>
      <c r="L5" s="41" t="s">
        <v>61</v>
      </c>
      <c r="M5" s="41" t="s">
        <v>62</v>
      </c>
      <c r="N5" s="40" t="s">
        <v>59</v>
      </c>
      <c r="O5" s="39" t="s">
        <v>60</v>
      </c>
      <c r="P5" s="41" t="s">
        <v>61</v>
      </c>
      <c r="Q5" s="41" t="s">
        <v>62</v>
      </c>
      <c r="R5" s="40" t="s">
        <v>59</v>
      </c>
      <c r="S5" s="39" t="s">
        <v>60</v>
      </c>
      <c r="T5" s="41" t="s">
        <v>61</v>
      </c>
      <c r="U5" s="41" t="s">
        <v>62</v>
      </c>
      <c r="V5" s="42"/>
    </row>
    <row r="6" spans="1:23" ht="12.75">
      <c r="A6" s="106">
        <f>$F$6+3*(G6+$I$6+$J$6)+(S6+$U$6)-'Data Sheet New'!B42</f>
        <v>462</v>
      </c>
      <c r="B6" s="106">
        <f>$F$6+3*(H6+$I$6+$J$6)+(T6+$U$6)-'Data Sheet New'!B44</f>
        <v>442</v>
      </c>
      <c r="C6" s="106">
        <f>$J$6+2*(K6+$M$6+$N$6)+(S6+$U$6)-'Data Sheet New'!B44</f>
        <v>341</v>
      </c>
      <c r="D6" s="106">
        <f>$J$6+2*(L6+$M$6+$N$6)+(T6+$U$6)-'Data Sheet New'!B44</f>
        <v>326</v>
      </c>
      <c r="E6" s="107"/>
      <c r="F6" s="108">
        <f>'Data Sheet New'!$B$37</f>
        <v>26</v>
      </c>
      <c r="G6" s="107">
        <f>'Data Sheet New'!$B$33+'Data Sheet New'!$B$34</f>
        <v>75</v>
      </c>
      <c r="H6" s="89">
        <f>'Data Sheet New'!$B$32+'Data Sheet New'!$B$34</f>
        <v>70</v>
      </c>
      <c r="I6" s="89">
        <f>'Data Sheet New'!$B$36</f>
        <v>20</v>
      </c>
      <c r="J6" s="108">
        <f>'Data Sheet New'!$B$37</f>
        <v>26</v>
      </c>
      <c r="K6" s="107">
        <f>'Data Sheet New'!$B$33+'Data Sheet New'!$B$34</f>
        <v>75</v>
      </c>
      <c r="L6" s="89">
        <f>'Data Sheet New'!$B$32+'Data Sheet New'!$B$34</f>
        <v>70</v>
      </c>
      <c r="M6" s="89">
        <f>'Data Sheet New'!$B$36</f>
        <v>20</v>
      </c>
      <c r="N6" s="108">
        <f>'Data Sheet New'!$B$37</f>
        <v>26</v>
      </c>
      <c r="O6" s="107">
        <f>'Data Sheet New'!$B$33+'Data Sheet New'!$B$34</f>
        <v>75</v>
      </c>
      <c r="P6" s="89">
        <f>'Data Sheet New'!$B$32+'Data Sheet New'!$B$34</f>
        <v>70</v>
      </c>
      <c r="Q6" s="89">
        <f>'Data Sheet New'!$B$36</f>
        <v>20</v>
      </c>
      <c r="R6" s="108">
        <f>'Data Sheet New'!$B$37</f>
        <v>26</v>
      </c>
      <c r="S6" s="107">
        <f>'Data Sheet New'!$B$33+'Data Sheet New'!$B$34</f>
        <v>75</v>
      </c>
      <c r="T6" s="89">
        <f>'Data Sheet New'!$B$32+'Data Sheet New'!$B$34</f>
        <v>70</v>
      </c>
      <c r="U6" s="89">
        <f>'Data Sheet New'!$B$36</f>
        <v>20</v>
      </c>
      <c r="V6" s="43"/>
    </row>
    <row r="7" spans="1:23" ht="9" customHeight="1">
      <c r="A7" s="44"/>
      <c r="B7" s="44"/>
      <c r="C7" s="44"/>
      <c r="D7" s="45"/>
      <c r="E7" s="45"/>
      <c r="F7" s="46"/>
      <c r="G7" s="45"/>
      <c r="H7" s="47"/>
      <c r="I7" s="47"/>
      <c r="J7" s="46"/>
      <c r="K7" s="45"/>
      <c r="L7" s="47"/>
      <c r="M7" s="47"/>
      <c r="N7" s="46"/>
      <c r="O7" s="45"/>
      <c r="P7" s="47"/>
      <c r="Q7" s="47"/>
      <c r="R7" s="46"/>
      <c r="S7" s="45"/>
      <c r="T7" s="47"/>
      <c r="U7" s="47"/>
      <c r="V7" s="46"/>
    </row>
    <row r="8" spans="1:23" ht="12.75">
      <c r="A8" s="48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3" ht="12.75">
      <c r="A9" s="49"/>
    </row>
    <row r="10" spans="1:23" ht="12.75">
      <c r="A10" s="23" t="s">
        <v>63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1:23" ht="25.5">
      <c r="A11" s="50" t="s">
        <v>64</v>
      </c>
      <c r="B11" s="26" t="s">
        <v>65</v>
      </c>
      <c r="C11" s="50" t="s">
        <v>54</v>
      </c>
      <c r="D11" s="51"/>
      <c r="E11" s="52" t="s">
        <v>55</v>
      </c>
      <c r="F11" s="52"/>
      <c r="G11" s="52"/>
      <c r="H11" s="50" t="s">
        <v>56</v>
      </c>
      <c r="I11" s="53"/>
      <c r="J11" s="51"/>
      <c r="K11" s="52" t="s">
        <v>57</v>
      </c>
      <c r="L11" s="53"/>
      <c r="M11" s="53"/>
      <c r="N11" s="29" t="s">
        <v>58</v>
      </c>
      <c r="O11" s="35"/>
      <c r="P11" s="36"/>
      <c r="Q11" s="54"/>
    </row>
    <row r="12" spans="1:23" ht="12.75">
      <c r="A12" s="38"/>
      <c r="B12" s="37"/>
      <c r="C12" s="39" t="s">
        <v>66</v>
      </c>
      <c r="D12" s="40" t="s">
        <v>59</v>
      </c>
      <c r="E12" s="39" t="s">
        <v>66</v>
      </c>
      <c r="F12" s="41" t="s">
        <v>62</v>
      </c>
      <c r="G12" s="41" t="s">
        <v>59</v>
      </c>
      <c r="H12" s="39" t="s">
        <v>66</v>
      </c>
      <c r="I12" s="41" t="s">
        <v>62</v>
      </c>
      <c r="J12" s="40" t="s">
        <v>59</v>
      </c>
      <c r="K12" s="39" t="s">
        <v>66</v>
      </c>
      <c r="L12" s="41" t="s">
        <v>62</v>
      </c>
      <c r="M12" s="41" t="s">
        <v>59</v>
      </c>
      <c r="N12" s="39" t="s">
        <v>66</v>
      </c>
      <c r="O12" s="41" t="s">
        <v>62</v>
      </c>
      <c r="P12" s="42"/>
      <c r="Q12" s="41"/>
    </row>
    <row r="13" spans="1:23" ht="12.75">
      <c r="A13" s="107">
        <f>SUM(C13:O13)</f>
        <v>264</v>
      </c>
      <c r="B13" s="106">
        <f>E13+SUM(G13:O13)</f>
        <v>208</v>
      </c>
      <c r="C13" s="107">
        <f>'Data Sheet New'!$B$38/2</f>
        <v>10</v>
      </c>
      <c r="D13" s="108">
        <f>'Data Sheet New'!$B$37</f>
        <v>26</v>
      </c>
      <c r="E13" s="107">
        <f>'Data Sheet New'!$B$38</f>
        <v>20</v>
      </c>
      <c r="F13" s="89">
        <f>'Data Sheet New'!$B$36</f>
        <v>20</v>
      </c>
      <c r="G13" s="89">
        <f>'Data Sheet New'!$B$37</f>
        <v>26</v>
      </c>
      <c r="H13" s="107">
        <f>'Data Sheet New'!$B$38</f>
        <v>20</v>
      </c>
      <c r="I13" s="89">
        <f>'Data Sheet New'!$B$36</f>
        <v>20</v>
      </c>
      <c r="J13" s="108">
        <f>'Data Sheet New'!$B$37</f>
        <v>26</v>
      </c>
      <c r="K13" s="107">
        <f>'Data Sheet New'!$B$38</f>
        <v>20</v>
      </c>
      <c r="L13" s="89">
        <f>'Data Sheet New'!$B$36</f>
        <v>20</v>
      </c>
      <c r="M13" s="89">
        <f>'Data Sheet New'!$B$37</f>
        <v>26</v>
      </c>
      <c r="N13" s="107">
        <f>'Data Sheet New'!$B$38</f>
        <v>20</v>
      </c>
      <c r="O13" s="89">
        <f>'Data Sheet New'!$B$36/2</f>
        <v>10</v>
      </c>
      <c r="P13" s="43"/>
    </row>
    <row r="14" spans="1:23" ht="7.5" customHeight="1">
      <c r="A14" s="45"/>
      <c r="B14" s="44"/>
      <c r="C14" s="45"/>
      <c r="D14" s="46"/>
      <c r="E14" s="47"/>
      <c r="F14" s="47"/>
      <c r="G14" s="47"/>
      <c r="H14" s="45"/>
      <c r="I14" s="47"/>
      <c r="J14" s="46"/>
      <c r="K14" s="47"/>
      <c r="L14" s="47"/>
      <c r="M14" s="47"/>
      <c r="N14" s="45"/>
      <c r="O14" s="47"/>
      <c r="P14" s="46"/>
    </row>
    <row r="16" spans="1:23" ht="12.75"/>
    <row r="17" spans="3:56" ht="15.75" customHeight="1">
      <c r="C17" s="122"/>
      <c r="F17" s="118"/>
    </row>
    <row r="18" spans="3:56">
      <c r="X18" s="136" t="s">
        <v>207</v>
      </c>
      <c r="Y18" s="136"/>
      <c r="Z18" s="137" t="s">
        <v>208</v>
      </c>
      <c r="AA18" s="138"/>
      <c r="AB18" s="138"/>
      <c r="AC18" s="139"/>
      <c r="AD18" s="137" t="s">
        <v>209</v>
      </c>
      <c r="AE18" s="138"/>
      <c r="AF18" s="138"/>
      <c r="AG18" s="139"/>
      <c r="AH18" s="137" t="s">
        <v>210</v>
      </c>
      <c r="AI18" s="138"/>
      <c r="AJ18" s="138"/>
      <c r="AK18" s="139"/>
      <c r="AL18" s="137" t="s">
        <v>211</v>
      </c>
      <c r="AM18" s="139"/>
      <c r="AN18" s="132" t="s">
        <v>223</v>
      </c>
      <c r="AO18" s="134" t="s">
        <v>69</v>
      </c>
      <c r="AQ18" s="142" t="s">
        <v>207</v>
      </c>
      <c r="AR18" s="142"/>
      <c r="AS18" s="143" t="s">
        <v>208</v>
      </c>
      <c r="AT18" s="144"/>
      <c r="AU18" s="144"/>
      <c r="AV18" s="143" t="s">
        <v>209</v>
      </c>
      <c r="AW18" s="144"/>
      <c r="AX18" s="144"/>
      <c r="AY18" s="143" t="s">
        <v>210</v>
      </c>
      <c r="AZ18" s="144"/>
      <c r="BA18" s="144"/>
      <c r="BB18" s="143" t="s">
        <v>211</v>
      </c>
      <c r="BC18" s="145"/>
      <c r="BD18" s="140" t="s">
        <v>69</v>
      </c>
    </row>
    <row r="19" spans="3:56">
      <c r="X19" s="119" t="s">
        <v>59</v>
      </c>
      <c r="Y19" s="137" t="s">
        <v>212</v>
      </c>
      <c r="Z19" s="139"/>
      <c r="AA19" s="119" t="s">
        <v>62</v>
      </c>
      <c r="AB19" s="119" t="s">
        <v>59</v>
      </c>
      <c r="AC19" s="137" t="s">
        <v>212</v>
      </c>
      <c r="AD19" s="139"/>
      <c r="AE19" s="119" t="s">
        <v>62</v>
      </c>
      <c r="AF19" s="119" t="s">
        <v>59</v>
      </c>
      <c r="AG19" s="137" t="s">
        <v>212</v>
      </c>
      <c r="AH19" s="139"/>
      <c r="AI19" s="119" t="s">
        <v>62</v>
      </c>
      <c r="AJ19" s="119" t="s">
        <v>59</v>
      </c>
      <c r="AK19" s="137" t="s">
        <v>212</v>
      </c>
      <c r="AL19" s="139"/>
      <c r="AM19" s="119" t="s">
        <v>62</v>
      </c>
      <c r="AN19" s="133"/>
      <c r="AO19" s="135"/>
      <c r="AQ19" s="123" t="s">
        <v>226</v>
      </c>
      <c r="AR19" s="123" t="s">
        <v>59</v>
      </c>
      <c r="AS19" s="123" t="s">
        <v>227</v>
      </c>
      <c r="AT19" s="124" t="s">
        <v>228</v>
      </c>
      <c r="AU19" s="124" t="s">
        <v>229</v>
      </c>
      <c r="AV19" s="123" t="s">
        <v>228</v>
      </c>
      <c r="AW19" s="124" t="s">
        <v>227</v>
      </c>
      <c r="AX19" s="124" t="s">
        <v>229</v>
      </c>
      <c r="AY19" s="123" t="s">
        <v>228</v>
      </c>
      <c r="AZ19" s="124" t="s">
        <v>227</v>
      </c>
      <c r="BA19" s="124" t="s">
        <v>229</v>
      </c>
      <c r="BB19" s="123" t="s">
        <v>228</v>
      </c>
      <c r="BC19" s="124" t="s">
        <v>227</v>
      </c>
      <c r="BD19" s="141"/>
    </row>
    <row r="20" spans="3:56" ht="12.75">
      <c r="X20" s="120">
        <f>F6</f>
        <v>26</v>
      </c>
      <c r="Y20" s="130">
        <f>H6</f>
        <v>70</v>
      </c>
      <c r="Z20" s="131"/>
      <c r="AA20" s="120">
        <f>I6</f>
        <v>20</v>
      </c>
      <c r="AB20" s="120">
        <f>J6</f>
        <v>26</v>
      </c>
      <c r="AC20" s="130">
        <f>Y20</f>
        <v>70</v>
      </c>
      <c r="AD20" s="131"/>
      <c r="AE20" s="120">
        <f>AA20</f>
        <v>20</v>
      </c>
      <c r="AF20" s="120">
        <f>AB20</f>
        <v>26</v>
      </c>
      <c r="AG20" s="130">
        <f>AC20</f>
        <v>70</v>
      </c>
      <c r="AH20" s="131"/>
      <c r="AI20" s="120">
        <f>AE20</f>
        <v>20</v>
      </c>
      <c r="AJ20" s="120">
        <f>AF20</f>
        <v>26</v>
      </c>
      <c r="AK20" s="130">
        <f>AG20</f>
        <v>70</v>
      </c>
      <c r="AL20" s="131"/>
      <c r="AM20" s="120">
        <f>AI20</f>
        <v>20</v>
      </c>
      <c r="AN20" s="120"/>
      <c r="AO20" s="121" t="s">
        <v>213</v>
      </c>
      <c r="AQ20" s="125">
        <f>'Data Sheet New'!$B$38</f>
        <v>20</v>
      </c>
      <c r="AR20" s="125">
        <f>'Data Sheet New'!$B$37</f>
        <v>26</v>
      </c>
      <c r="AS20" s="125">
        <f>'Data Sheet New'!$B$36</f>
        <v>20</v>
      </c>
      <c r="AT20" s="125">
        <f>'Data Sheet New'!$B$38</f>
        <v>20</v>
      </c>
      <c r="AU20" s="125">
        <f>'Data Sheet New'!$B$37</f>
        <v>26</v>
      </c>
      <c r="AV20" s="125">
        <f>'Data Sheet New'!$B$36</f>
        <v>20</v>
      </c>
      <c r="AW20" s="125">
        <f>'Data Sheet New'!$B$38</f>
        <v>20</v>
      </c>
      <c r="AX20" s="125">
        <f>'Data Sheet New'!$B$37</f>
        <v>26</v>
      </c>
      <c r="AY20" s="125">
        <f>'Data Sheet New'!$B$36</f>
        <v>20</v>
      </c>
      <c r="AZ20" s="125">
        <f>'Data Sheet New'!$B$38</f>
        <v>20</v>
      </c>
      <c r="BA20" s="125">
        <f>'Data Sheet New'!$B$37</f>
        <v>26</v>
      </c>
      <c r="BB20" s="125">
        <f>'Data Sheet New'!$B$36</f>
        <v>20</v>
      </c>
      <c r="BC20" s="125">
        <f>'Data Sheet New'!$B$38</f>
        <v>20</v>
      </c>
      <c r="BD20" s="126"/>
    </row>
  </sheetData>
  <mergeCells count="21">
    <mergeCell ref="BD18:BD19"/>
    <mergeCell ref="AQ18:AR18"/>
    <mergeCell ref="AS18:AU18"/>
    <mergeCell ref="AV18:AX18"/>
    <mergeCell ref="AY18:BA18"/>
    <mergeCell ref="BB18:BC18"/>
    <mergeCell ref="AO18:AO19"/>
    <mergeCell ref="X18:Y18"/>
    <mergeCell ref="Z18:AC18"/>
    <mergeCell ref="AD18:AG18"/>
    <mergeCell ref="AH18:AK18"/>
    <mergeCell ref="AL18:AM18"/>
    <mergeCell ref="Y19:Z19"/>
    <mergeCell ref="AC19:AD19"/>
    <mergeCell ref="AG19:AH19"/>
    <mergeCell ref="AK19:AL19"/>
    <mergeCell ref="AC20:AD20"/>
    <mergeCell ref="AG20:AH20"/>
    <mergeCell ref="AK20:AL20"/>
    <mergeCell ref="Y20:Z20"/>
    <mergeCell ref="AN18:AN19"/>
  </mergeCells>
  <pageMargins left="0.70866141732283472" right="0.70866141732283472" top="0.74803149606299213" bottom="0.74803149606299213" header="0.31496062992125984" footer="0.31496062992125984"/>
  <pageSetup paperSize="9" scale="33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21"/>
  <sheetViews>
    <sheetView workbookViewId="0">
      <selection activeCell="B100" sqref="B100"/>
    </sheetView>
  </sheetViews>
  <sheetFormatPr defaultColWidth="14.42578125" defaultRowHeight="15.75" customHeight="1"/>
  <cols>
    <col min="1" max="1" width="35.140625" customWidth="1"/>
  </cols>
  <sheetData>
    <row r="1" spans="1:27" ht="23.25">
      <c r="A1" s="55" t="s">
        <v>200</v>
      </c>
      <c r="B1" s="15"/>
      <c r="C1" s="15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ht="12.75">
      <c r="A2" s="57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27" ht="12.75">
      <c r="A3" s="57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27" ht="18">
      <c r="A4" s="58" t="s">
        <v>67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spans="1:27" ht="12.75">
      <c r="A5" s="57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27" ht="12.75">
      <c r="A6" s="59" t="s">
        <v>68</v>
      </c>
      <c r="B6" s="60" t="s">
        <v>69</v>
      </c>
      <c r="C6" s="60" t="s">
        <v>0</v>
      </c>
      <c r="D6" s="60" t="s">
        <v>1</v>
      </c>
      <c r="E6" s="60" t="s">
        <v>2</v>
      </c>
      <c r="F6" s="60" t="s">
        <v>3</v>
      </c>
      <c r="G6" s="60"/>
      <c r="H6" s="56"/>
      <c r="I6" s="61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</row>
    <row r="7" spans="1:27" ht="12.75">
      <c r="A7" s="15" t="s">
        <v>70</v>
      </c>
      <c r="B7" s="15"/>
      <c r="C7" s="15">
        <f>'Data Sheet New'!B6+'Data Sheet New'!B8</f>
        <v>8</v>
      </c>
      <c r="D7" s="15">
        <f>'Data Sheet New'!C6+'Data Sheet New'!C8</f>
        <v>11</v>
      </c>
      <c r="E7" s="15">
        <f>'Data Sheet New'!D6+'Data Sheet New'!D8</f>
        <v>12</v>
      </c>
      <c r="F7" s="15">
        <f>'Data Sheet New'!E6+'Data Sheet New'!E8</f>
        <v>11</v>
      </c>
      <c r="G7" s="15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</row>
    <row r="8" spans="1:27" ht="12.75">
      <c r="A8" s="15" t="s">
        <v>71</v>
      </c>
      <c r="B8" s="62"/>
      <c r="C8" s="95">
        <f>'Data Sheet New'!$B$65</f>
        <v>40</v>
      </c>
      <c r="D8" s="95">
        <f>'Data Sheet New'!$B$65</f>
        <v>40</v>
      </c>
      <c r="E8" s="95">
        <f>'Data Sheet New'!$B$65</f>
        <v>40</v>
      </c>
      <c r="F8" s="95">
        <f>'Data Sheet New'!$B$65</f>
        <v>40</v>
      </c>
      <c r="G8" s="62"/>
      <c r="H8" s="62"/>
      <c r="I8" s="62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1:27" ht="12.75">
      <c r="A9" s="15" t="s">
        <v>72</v>
      </c>
      <c r="B9" s="63"/>
      <c r="C9" s="97">
        <f t="shared" ref="C9:F9" si="0">C7*C8</f>
        <v>320</v>
      </c>
      <c r="D9" s="97">
        <f t="shared" si="0"/>
        <v>440</v>
      </c>
      <c r="E9" s="97">
        <f t="shared" si="0"/>
        <v>480</v>
      </c>
      <c r="F9" s="97">
        <f t="shared" si="0"/>
        <v>440</v>
      </c>
      <c r="G9" s="63"/>
      <c r="H9" s="62"/>
      <c r="I9" s="62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</row>
    <row r="10" spans="1:27" ht="7.5" customHeight="1">
      <c r="A10" s="15"/>
      <c r="B10" s="15"/>
      <c r="C10" s="15"/>
      <c r="D10" s="15"/>
      <c r="E10" s="15"/>
      <c r="F10" s="15"/>
      <c r="G10" s="15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</row>
    <row r="11" spans="1:27" ht="12.75">
      <c r="A11" s="15" t="s">
        <v>73</v>
      </c>
      <c r="B11" s="15"/>
      <c r="C11" s="15">
        <f>'Data Sheet New'!B7</f>
        <v>20</v>
      </c>
      <c r="D11" s="15">
        <f>'Data Sheet New'!C7</f>
        <v>48</v>
      </c>
      <c r="E11" s="15">
        <f>'Data Sheet New'!D7</f>
        <v>52</v>
      </c>
      <c r="F11" s="15">
        <f>'Data Sheet New'!E7</f>
        <v>46</v>
      </c>
      <c r="G11" s="15"/>
      <c r="H11" s="59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1:27" ht="12.75">
      <c r="A12" s="15" t="s">
        <v>71</v>
      </c>
      <c r="B12" s="98"/>
      <c r="C12" s="98">
        <f>'Data Sheet New'!$B$64</f>
        <v>40</v>
      </c>
      <c r="D12" s="98">
        <f>'Data Sheet New'!$B$64</f>
        <v>40</v>
      </c>
      <c r="E12" s="98">
        <f>'Data Sheet New'!$B$64</f>
        <v>40</v>
      </c>
      <c r="F12" s="98">
        <f>'Data Sheet New'!$B$64</f>
        <v>40</v>
      </c>
      <c r="G12" s="63"/>
      <c r="H12" s="62"/>
      <c r="I12" s="62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1:27" ht="12.75">
      <c r="A13" s="15" t="s">
        <v>72</v>
      </c>
      <c r="B13" s="98"/>
      <c r="C13" s="98">
        <f t="shared" ref="C13:F13" si="1">C11*C12</f>
        <v>800</v>
      </c>
      <c r="D13" s="98">
        <f t="shared" si="1"/>
        <v>1920</v>
      </c>
      <c r="E13" s="98">
        <f t="shared" si="1"/>
        <v>2080</v>
      </c>
      <c r="F13" s="98">
        <f t="shared" si="1"/>
        <v>1840</v>
      </c>
      <c r="G13" s="63"/>
      <c r="H13" s="62"/>
      <c r="I13" s="62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1:27" ht="6.75" customHeight="1">
      <c r="A14" s="15"/>
      <c r="B14" s="98"/>
      <c r="C14" s="98"/>
      <c r="D14" s="98"/>
      <c r="E14" s="98"/>
      <c r="F14" s="98"/>
      <c r="G14" s="15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</row>
    <row r="15" spans="1:27" ht="12.75">
      <c r="A15" s="15" t="s">
        <v>74</v>
      </c>
      <c r="B15" s="96">
        <f>MAX('Data Sheet New'!$B$9:$E$9)*('Data Sheet New'!$B$66+'Data Sheet New'!$B$67)</f>
        <v>1344</v>
      </c>
      <c r="C15" s="96"/>
      <c r="D15" s="96"/>
      <c r="E15" s="96"/>
      <c r="F15" s="9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1:27" ht="8.25" customHeight="1">
      <c r="A16" s="64"/>
      <c r="B16" s="96"/>
      <c r="C16" s="96"/>
      <c r="D16" s="96"/>
      <c r="E16" s="96"/>
      <c r="F16" s="9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</row>
    <row r="17" spans="1:27" ht="12.75">
      <c r="A17" s="64" t="s">
        <v>75</v>
      </c>
      <c r="B17" s="96">
        <f>SUM(C17:G17)+B15</f>
        <v>11904</v>
      </c>
      <c r="C17" s="96">
        <f>IF(C9+C13&gt;'Data Sheet New'!$B$63, C9+C13+C15,'Data Sheet New'!$B$63+C15)</f>
        <v>2640</v>
      </c>
      <c r="D17" s="96">
        <f>IF(D9+D13&gt;'Data Sheet New'!$B$63, D9+D13+D15,'Data Sheet New'!$B$63+D15)</f>
        <v>2640</v>
      </c>
      <c r="E17" s="96">
        <f>IF(E9+E13&gt;'Data Sheet New'!$B$63, E9+E13+E15,'Data Sheet New'!$B$63+E15)</f>
        <v>2640</v>
      </c>
      <c r="F17" s="96">
        <f>IF(F9+F13&gt;'Data Sheet New'!$B$63, F9+F13+F15,'Data Sheet New'!$B$63+F15)</f>
        <v>2640</v>
      </c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</row>
    <row r="18" spans="1:27" ht="12.7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</row>
    <row r="19" spans="1:27" ht="12.75">
      <c r="A19" s="59" t="s">
        <v>76</v>
      </c>
      <c r="B19" s="60" t="s">
        <v>69</v>
      </c>
      <c r="C19" s="60" t="s">
        <v>0</v>
      </c>
      <c r="D19" s="60" t="s">
        <v>1</v>
      </c>
      <c r="E19" s="60" t="s">
        <v>2</v>
      </c>
      <c r="F19" s="60" t="s">
        <v>3</v>
      </c>
      <c r="G19" s="60" t="s">
        <v>4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</row>
    <row r="20" spans="1:27" ht="12.75">
      <c r="A20" s="65" t="s">
        <v>77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1:27" ht="12.75">
      <c r="A21" s="15" t="s">
        <v>78</v>
      </c>
      <c r="B21" s="56"/>
      <c r="C21" s="56"/>
      <c r="D21" s="56">
        <f>'Data Sheet New'!C13+'Data Sheet New'!C$6</f>
        <v>28</v>
      </c>
      <c r="E21" s="56">
        <f>'Data Sheet New'!D13+'Data Sheet New'!D$6</f>
        <v>59</v>
      </c>
      <c r="F21" s="56">
        <f>'Data Sheet New'!E13+'Data Sheet New'!E$6</f>
        <v>64</v>
      </c>
      <c r="G21" s="56">
        <f>'Data Sheet New'!F13+'Data Sheet New'!F$6</f>
        <v>57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1:27" ht="12.75">
      <c r="A22" s="15" t="s">
        <v>79</v>
      </c>
      <c r="B22" s="56"/>
      <c r="C22" s="56"/>
      <c r="D22" s="56">
        <f>'Data Sheet New'!C14</f>
        <v>0</v>
      </c>
      <c r="E22" s="56">
        <f>'Data Sheet New'!D14</f>
        <v>0</v>
      </c>
      <c r="F22" s="56">
        <f>'Data Sheet New'!E14</f>
        <v>0</v>
      </c>
      <c r="G22" s="56">
        <f>'Data Sheet New'!F14</f>
        <v>0</v>
      </c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</row>
    <row r="23" spans="1:27" ht="12.75">
      <c r="A23" s="15" t="s">
        <v>62</v>
      </c>
      <c r="B23" s="56"/>
      <c r="C23" s="56"/>
      <c r="D23" s="56">
        <f>'Data Sheet New'!C15+'Data Sheet New'!C$6</f>
        <v>27</v>
      </c>
      <c r="E23" s="56">
        <f>'Data Sheet New'!D15+'Data Sheet New'!D$6</f>
        <v>73</v>
      </c>
      <c r="F23" s="56">
        <f>'Data Sheet New'!E15+'Data Sheet New'!E$6</f>
        <v>71</v>
      </c>
      <c r="G23" s="56">
        <f>'Data Sheet New'!F15+'Data Sheet New'!F$6</f>
        <v>64</v>
      </c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</row>
    <row r="24" spans="1:27" ht="12.75">
      <c r="A24" s="15" t="s">
        <v>59</v>
      </c>
      <c r="B24" s="56"/>
      <c r="C24" s="56">
        <f>'Data Sheet New'!B16+'Data Sheet New'!B$6</f>
        <v>27</v>
      </c>
      <c r="D24" s="56">
        <f>'Data Sheet New'!C16+'Data Sheet New'!C$6</f>
        <v>67</v>
      </c>
      <c r="E24" s="56">
        <f>'Data Sheet New'!D16+'Data Sheet New'!D$6</f>
        <v>73</v>
      </c>
      <c r="F24" s="56">
        <f>'Data Sheet New'!E16+'Data Sheet New'!E$6</f>
        <v>67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</row>
    <row r="25" spans="1:27" ht="9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</row>
    <row r="26" spans="1:27" ht="12.75">
      <c r="A26" s="65" t="s">
        <v>80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</row>
    <row r="27" spans="1:27" ht="12.75">
      <c r="A27" s="15" t="s">
        <v>78</v>
      </c>
      <c r="B27" s="96"/>
      <c r="C27" s="96"/>
      <c r="D27" s="96">
        <f>D21*'Data Sheet New'!$B$68</f>
        <v>252</v>
      </c>
      <c r="E27" s="96">
        <f>E21*'Data Sheet New'!$B$68</f>
        <v>531</v>
      </c>
      <c r="F27" s="96">
        <f>F21*'Data Sheet New'!$B$68</f>
        <v>576</v>
      </c>
      <c r="G27" s="96">
        <f>G21*'Data Sheet New'!$B$68</f>
        <v>513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</row>
    <row r="28" spans="1:27" ht="12.75">
      <c r="A28" s="15" t="s">
        <v>79</v>
      </c>
      <c r="B28" s="96"/>
      <c r="C28" s="96"/>
      <c r="D28" s="96">
        <f>D22*'Data Sheet New'!$B$69</f>
        <v>0</v>
      </c>
      <c r="E28" s="96">
        <f>E22*'Data Sheet New'!$B$69</f>
        <v>0</v>
      </c>
      <c r="F28" s="96">
        <f>F22*'Data Sheet New'!$B$69</f>
        <v>0</v>
      </c>
      <c r="G28" s="96">
        <f>G22*'Data Sheet New'!$B$69</f>
        <v>0</v>
      </c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</row>
    <row r="29" spans="1:27" ht="12.75">
      <c r="A29" s="15" t="s">
        <v>62</v>
      </c>
      <c r="B29" s="96"/>
      <c r="C29" s="96"/>
      <c r="D29" s="96">
        <f>D23*'Data Sheet New'!$B$70</f>
        <v>384.75</v>
      </c>
      <c r="E29" s="96">
        <f>E23*'Data Sheet New'!$B$70</f>
        <v>1040.25</v>
      </c>
      <c r="F29" s="96">
        <f>F23*'Data Sheet New'!$B$70</f>
        <v>1011.75</v>
      </c>
      <c r="G29" s="96">
        <f>G23*'Data Sheet New'!$B$70</f>
        <v>912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</row>
    <row r="30" spans="1:27" ht="12.75">
      <c r="A30" s="15" t="s">
        <v>59</v>
      </c>
      <c r="B30" s="96"/>
      <c r="C30" s="96">
        <f>C24*'Data Sheet New'!$B$71</f>
        <v>519.75</v>
      </c>
      <c r="D30" s="96">
        <f>D24*'Data Sheet New'!$B$71</f>
        <v>1289.75</v>
      </c>
      <c r="E30" s="96">
        <f>E24*'Data Sheet New'!$B$71</f>
        <v>1405.25</v>
      </c>
      <c r="F30" s="96">
        <f>F24*'Data Sheet New'!$B$71</f>
        <v>1289.75</v>
      </c>
      <c r="G30" s="9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</row>
    <row r="31" spans="1:27" ht="12.75">
      <c r="A31" s="15" t="s">
        <v>81</v>
      </c>
      <c r="B31" s="96"/>
      <c r="C31" s="96">
        <f>'Data Sheet New'!B17*'Data Sheet New'!$B$72</f>
        <v>60</v>
      </c>
      <c r="D31" s="96">
        <f>'Data Sheet New'!C17*'Data Sheet New'!$B$72</f>
        <v>100</v>
      </c>
      <c r="E31" s="96">
        <f>'Data Sheet New'!D17*'Data Sheet New'!$B$72</f>
        <v>110</v>
      </c>
      <c r="F31" s="96">
        <f>'Data Sheet New'!E17*'Data Sheet New'!$B$72</f>
        <v>100</v>
      </c>
      <c r="G31" s="96">
        <f>'Data Sheet New'!F17*'Data Sheet New'!$B$72</f>
        <v>100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</row>
    <row r="32" spans="1:27" ht="5.25" customHeight="1">
      <c r="A32" s="15"/>
      <c r="B32" s="96"/>
      <c r="C32" s="96"/>
      <c r="D32" s="96"/>
      <c r="E32" s="96"/>
      <c r="F32" s="96"/>
      <c r="G32" s="9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</row>
    <row r="33" spans="1:27" ht="12.75">
      <c r="A33" s="66" t="s">
        <v>82</v>
      </c>
      <c r="B33" s="96">
        <f>SUM(C33:G33)</f>
        <v>10195.25</v>
      </c>
      <c r="C33" s="96">
        <f t="shared" ref="C33:G33" si="2">SUM(C27:C32)</f>
        <v>579.75</v>
      </c>
      <c r="D33" s="96">
        <f t="shared" si="2"/>
        <v>2026.5</v>
      </c>
      <c r="E33" s="96">
        <f t="shared" si="2"/>
        <v>3086.5</v>
      </c>
      <c r="F33" s="96">
        <f t="shared" si="2"/>
        <v>2977.5</v>
      </c>
      <c r="G33" s="96">
        <f t="shared" si="2"/>
        <v>1525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</row>
    <row r="34" spans="1:27" ht="12.75">
      <c r="A34" s="61"/>
      <c r="B34" s="56"/>
      <c r="C34" s="56"/>
      <c r="D34" s="60"/>
      <c r="E34" s="60"/>
      <c r="F34" s="60"/>
      <c r="G34" s="60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</row>
    <row r="35" spans="1:27" ht="12.75">
      <c r="A35" s="67" t="s">
        <v>83</v>
      </c>
      <c r="B35" s="60" t="s">
        <v>69</v>
      </c>
      <c r="C35" s="60" t="s">
        <v>0</v>
      </c>
      <c r="D35" s="60" t="s">
        <v>1</v>
      </c>
      <c r="E35" s="60" t="s">
        <v>2</v>
      </c>
      <c r="F35" s="60" t="s">
        <v>3</v>
      </c>
      <c r="G35" s="60" t="s">
        <v>4</v>
      </c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</row>
    <row r="36" spans="1:27" ht="12.75">
      <c r="A36" s="15" t="s">
        <v>84</v>
      </c>
      <c r="B36" s="56"/>
      <c r="C36" s="56">
        <f>'Data Sheet New'!B23</f>
        <v>1</v>
      </c>
      <c r="D36" s="56">
        <f>'Data Sheet New'!C23</f>
        <v>10</v>
      </c>
      <c r="E36" s="56">
        <f>'Data Sheet New'!D23</f>
        <v>18</v>
      </c>
      <c r="F36" s="56">
        <f>'Data Sheet New'!E23</f>
        <v>14</v>
      </c>
      <c r="G36" s="56">
        <f>'Data Sheet New'!F23</f>
        <v>9</v>
      </c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</row>
    <row r="37" spans="1:27" ht="12.75">
      <c r="A37" s="64" t="s">
        <v>85</v>
      </c>
      <c r="B37" s="99">
        <f>SUM(C37:G37)</f>
        <v>260</v>
      </c>
      <c r="C37" s="99">
        <f>C36*'Data Sheet New'!$B$73</f>
        <v>5</v>
      </c>
      <c r="D37" s="99">
        <f>D36*'Data Sheet New'!$B$73</f>
        <v>50</v>
      </c>
      <c r="E37" s="99">
        <f>E36*'Data Sheet New'!$B$73</f>
        <v>90</v>
      </c>
      <c r="F37" s="99">
        <f>F36*'Data Sheet New'!$B$73</f>
        <v>70</v>
      </c>
      <c r="G37" s="99">
        <f>G36*'Data Sheet New'!$B$73</f>
        <v>45</v>
      </c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</row>
    <row r="38" spans="1:27" ht="12.75">
      <c r="A38" s="15"/>
      <c r="B38" s="99"/>
      <c r="C38" s="99"/>
      <c r="D38" s="100"/>
      <c r="E38" s="100"/>
      <c r="F38" s="100"/>
      <c r="G38" s="100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</row>
    <row r="39" spans="1:27" ht="12.75">
      <c r="A39" s="64" t="s">
        <v>86</v>
      </c>
      <c r="B39" s="99">
        <f>SUM(C39:G39)</f>
        <v>715</v>
      </c>
      <c r="C39" s="99"/>
      <c r="D39" s="100">
        <f>(D36+D23)*'Data Sheet New'!$B$58</f>
        <v>92.5</v>
      </c>
      <c r="E39" s="100">
        <f>(E36+E23)*'Data Sheet New'!$B$58</f>
        <v>227.5</v>
      </c>
      <c r="F39" s="100">
        <f>(F36+F23)*'Data Sheet New'!$B$58</f>
        <v>212.5</v>
      </c>
      <c r="G39" s="100">
        <f>(G36+G23)*'Data Sheet New'!$B$58</f>
        <v>182.5</v>
      </c>
      <c r="H39" s="56" t="s">
        <v>189</v>
      </c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</row>
    <row r="40" spans="1:27" ht="12.75">
      <c r="A40" s="15"/>
      <c r="B40" s="56"/>
      <c r="C40" s="56"/>
      <c r="D40" s="15"/>
      <c r="E40" s="15"/>
      <c r="F40" s="15"/>
      <c r="G40" s="15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</row>
    <row r="41" spans="1:27" ht="12.75">
      <c r="A41" s="59" t="s">
        <v>87</v>
      </c>
      <c r="B41" s="56"/>
      <c r="C41" s="56"/>
      <c r="D41" s="15"/>
      <c r="E41" s="15"/>
      <c r="F41" s="15"/>
      <c r="G41" s="15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</row>
    <row r="42" spans="1:27" ht="12.75">
      <c r="A42" s="15"/>
      <c r="B42" s="56"/>
      <c r="C42" s="56"/>
      <c r="D42" s="15"/>
      <c r="E42" s="15"/>
      <c r="F42" s="15"/>
      <c r="G42" s="15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</row>
    <row r="43" spans="1:27" ht="12.75">
      <c r="A43" s="14" t="s">
        <v>88</v>
      </c>
      <c r="B43" s="97">
        <v>0</v>
      </c>
      <c r="C43" s="56"/>
      <c r="D43" s="15"/>
      <c r="E43" s="15"/>
      <c r="F43" s="15"/>
      <c r="G43" s="15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</row>
    <row r="44" spans="1:27" ht="12.75">
      <c r="A44" s="2" t="s">
        <v>89</v>
      </c>
      <c r="B44" s="95">
        <f>('Data Sheet New'!D21+'Data Sheet New'!D22+'Data Sheet New'!D23)*'Data Sheet New'!B54</f>
        <v>0</v>
      </c>
      <c r="C44" s="56"/>
      <c r="D44" s="15"/>
      <c r="E44" s="15"/>
      <c r="F44" s="15"/>
      <c r="G44" s="15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</row>
    <row r="45" spans="1:27" ht="12.75">
      <c r="A45" s="2" t="s">
        <v>90</v>
      </c>
      <c r="B45" s="95">
        <f>'Data Sheet New'!B55</f>
        <v>200</v>
      </c>
      <c r="C45" s="56"/>
      <c r="D45" s="15"/>
      <c r="E45" s="15"/>
      <c r="F45" s="15"/>
      <c r="G45" s="15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</row>
    <row r="46" spans="1:27" ht="12.75">
      <c r="A46" s="2" t="s">
        <v>30</v>
      </c>
      <c r="B46" s="95">
        <f>'Data Sheet New'!B56*'Data Sheet New'!B57</f>
        <v>200</v>
      </c>
      <c r="C46" s="56"/>
      <c r="D46" s="15"/>
      <c r="E46" s="15"/>
      <c r="F46" s="15"/>
      <c r="G46" s="15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</row>
    <row r="47" spans="1:27" ht="12.75">
      <c r="A47" s="2" t="s">
        <v>31</v>
      </c>
      <c r="B47" s="95">
        <f>'Data Sheet New'!B74</f>
        <v>0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</row>
    <row r="48" spans="1:27" ht="12.75">
      <c r="A48" s="2" t="s">
        <v>32</v>
      </c>
      <c r="B48" s="95">
        <f>'Data Sheet New'!B75</f>
        <v>120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</row>
    <row r="49" spans="1:27" ht="12.75">
      <c r="A49" s="2" t="s">
        <v>33</v>
      </c>
      <c r="B49" s="95">
        <f>'Data Sheet New'!B76</f>
        <v>200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</row>
    <row r="50" spans="1:27" ht="12.75">
      <c r="A50" s="15" t="s">
        <v>34</v>
      </c>
      <c r="B50" s="95">
        <f>'Data Sheet New'!B80</f>
        <v>0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</row>
    <row r="51" spans="1:27" ht="12.75">
      <c r="A51" s="15" t="s">
        <v>35</v>
      </c>
      <c r="B51" s="95">
        <f>'Data Sheet New'!B81</f>
        <v>20</v>
      </c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</row>
    <row r="52" spans="1:27" ht="12.75">
      <c r="A52" s="15" t="s">
        <v>36</v>
      </c>
      <c r="B52" s="95">
        <f>'Data Sheet New'!B82</f>
        <v>200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</row>
    <row r="53" spans="1:27" ht="8.25" customHeight="1">
      <c r="A53" s="56"/>
      <c r="B53" s="95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</row>
    <row r="54" spans="1:27" ht="12.75">
      <c r="A54" s="64" t="s">
        <v>91</v>
      </c>
      <c r="B54" s="95">
        <f>SUM(B43:B53)</f>
        <v>940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</row>
    <row r="55" spans="1:27" ht="12.75">
      <c r="A55" s="56"/>
      <c r="B55" s="95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</row>
    <row r="56" spans="1:27">
      <c r="A56" s="68" t="s">
        <v>92</v>
      </c>
      <c r="B56" s="101">
        <f>B54+B39+B33+B17+B37</f>
        <v>24014.25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</row>
    <row r="57" spans="1:27" ht="12" customHeight="1">
      <c r="A57" s="69" t="s">
        <v>93</v>
      </c>
      <c r="B57" s="102">
        <f>B37+B33+B17</f>
        <v>22359.25</v>
      </c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</row>
    <row r="58" spans="1:27" ht="24.75" customHeight="1">
      <c r="A58" s="15" t="s">
        <v>37</v>
      </c>
      <c r="B58" s="95">
        <f>B56*'Data Sheet New'!B49</f>
        <v>1200.7125000000001</v>
      </c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</row>
    <row r="59" spans="1:27" ht="6.75" customHeight="1">
      <c r="A59" s="56"/>
      <c r="B59" s="9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</row>
    <row r="60" spans="1:27">
      <c r="A60" s="68" t="s">
        <v>201</v>
      </c>
      <c r="B60" s="103">
        <f>B56+B58</f>
        <v>25214.962500000001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</row>
    <row r="61" spans="1:27" ht="12.7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</row>
    <row r="62" spans="1:27" ht="12.7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</row>
    <row r="63" spans="1:27" ht="18">
      <c r="A63" s="58" t="s">
        <v>94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</row>
    <row r="64" spans="1:27" ht="12.7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  <row r="65" spans="1:27" ht="12.75">
      <c r="A65" s="59" t="s">
        <v>95</v>
      </c>
      <c r="B65" s="60" t="s">
        <v>69</v>
      </c>
      <c r="C65" s="60" t="s">
        <v>0</v>
      </c>
      <c r="D65" s="60" t="s">
        <v>1</v>
      </c>
      <c r="E65" s="60" t="s">
        <v>2</v>
      </c>
      <c r="F65" s="60" t="s">
        <v>3</v>
      </c>
      <c r="G65" s="60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</row>
    <row r="66" spans="1:27" ht="12.75">
      <c r="A66" s="15" t="s">
        <v>70</v>
      </c>
      <c r="B66" s="15"/>
      <c r="C66" s="15">
        <f t="shared" ref="C66:F66" si="3">C7</f>
        <v>8</v>
      </c>
      <c r="D66" s="15">
        <f t="shared" si="3"/>
        <v>11</v>
      </c>
      <c r="E66" s="15">
        <f t="shared" si="3"/>
        <v>12</v>
      </c>
      <c r="F66" s="15">
        <f t="shared" si="3"/>
        <v>11</v>
      </c>
      <c r="G66" s="15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</row>
    <row r="67" spans="1:27" ht="12.75">
      <c r="A67" s="15" t="s">
        <v>96</v>
      </c>
      <c r="B67" s="62"/>
      <c r="C67" s="96">
        <f>'Data Sheet New'!$B$33</f>
        <v>63</v>
      </c>
      <c r="D67" s="96">
        <f>'Data Sheet New'!$B$33</f>
        <v>63</v>
      </c>
      <c r="E67" s="96">
        <f>'Data Sheet New'!$B$33</f>
        <v>63</v>
      </c>
      <c r="F67" s="96">
        <f>'Data Sheet New'!$B$33</f>
        <v>63</v>
      </c>
      <c r="G67" s="62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68" spans="1:27" ht="12.75">
      <c r="A68" s="15" t="s">
        <v>72</v>
      </c>
      <c r="B68" s="63"/>
      <c r="C68" s="98">
        <f t="shared" ref="C68:F68" si="4">C66*C67</f>
        <v>504</v>
      </c>
      <c r="D68" s="98">
        <f t="shared" si="4"/>
        <v>693</v>
      </c>
      <c r="E68" s="98">
        <f t="shared" si="4"/>
        <v>756</v>
      </c>
      <c r="F68" s="98">
        <f t="shared" si="4"/>
        <v>693</v>
      </c>
      <c r="G68" s="63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</row>
    <row r="69" spans="1:27" ht="12.75">
      <c r="A69" s="15"/>
      <c r="B69" s="15"/>
      <c r="C69" s="15"/>
      <c r="D69" s="15"/>
      <c r="E69" s="15"/>
      <c r="F69" s="15"/>
      <c r="G69" s="15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</row>
    <row r="70" spans="1:27" ht="12.75">
      <c r="A70" s="15" t="s">
        <v>73</v>
      </c>
      <c r="B70" s="15"/>
      <c r="C70" s="15">
        <f>'Data Sheet New'!B7</f>
        <v>20</v>
      </c>
      <c r="D70" s="15">
        <f>'Data Sheet New'!C7</f>
        <v>48</v>
      </c>
      <c r="E70" s="15">
        <f>'Data Sheet New'!D7</f>
        <v>52</v>
      </c>
      <c r="F70" s="15">
        <f>'Data Sheet New'!E7</f>
        <v>46</v>
      </c>
      <c r="G70" s="15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</row>
    <row r="71" spans="1:27" ht="12.75">
      <c r="A71" s="15" t="s">
        <v>96</v>
      </c>
      <c r="B71" s="63"/>
      <c r="C71" s="98">
        <f>'Data Sheet New'!$B$32</f>
        <v>58</v>
      </c>
      <c r="D71" s="98">
        <f>'Data Sheet New'!$B$32</f>
        <v>58</v>
      </c>
      <c r="E71" s="98">
        <f>'Data Sheet New'!$B$32</f>
        <v>58</v>
      </c>
      <c r="F71" s="98">
        <f>'Data Sheet New'!$B$32</f>
        <v>58</v>
      </c>
      <c r="G71" s="63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</row>
    <row r="72" spans="1:27" ht="12.75">
      <c r="A72" s="15" t="s">
        <v>72</v>
      </c>
      <c r="B72" s="63"/>
      <c r="C72" s="98">
        <f t="shared" ref="C72:F72" si="5">C70*C71</f>
        <v>1160</v>
      </c>
      <c r="D72" s="98">
        <f t="shared" si="5"/>
        <v>2784</v>
      </c>
      <c r="E72" s="98">
        <f t="shared" si="5"/>
        <v>3016</v>
      </c>
      <c r="F72" s="98">
        <f t="shared" si="5"/>
        <v>2668</v>
      </c>
      <c r="G72" s="63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</row>
    <row r="73" spans="1:27" ht="8.25" customHeight="1">
      <c r="A73" s="15"/>
      <c r="B73" s="15"/>
      <c r="C73" s="15"/>
      <c r="D73" s="15"/>
      <c r="E73" s="15"/>
      <c r="F73" s="15"/>
      <c r="G73" s="15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</row>
    <row r="74" spans="1:27" ht="12.75">
      <c r="A74" s="15" t="s">
        <v>74</v>
      </c>
      <c r="B74" s="62"/>
      <c r="C74" s="62"/>
      <c r="D74" s="62"/>
      <c r="E74" s="62"/>
      <c r="F74" s="62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</row>
    <row r="75" spans="1:27" ht="7.5" customHeight="1">
      <c r="A75" s="64"/>
      <c r="B75" s="62"/>
      <c r="C75" s="62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</row>
    <row r="76" spans="1:27" ht="12.75">
      <c r="A76" s="15" t="s">
        <v>97</v>
      </c>
      <c r="B76" s="96">
        <f>'Data Sheet New'!B41*'Data Sheet New'!B42+'Data Sheet New'!B43*'Data Sheet New'!B44</f>
        <v>1298</v>
      </c>
      <c r="C76" s="62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</row>
    <row r="77" spans="1:27" ht="12.75">
      <c r="A77" s="64"/>
      <c r="B77" s="62"/>
      <c r="C77" s="62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</row>
    <row r="78" spans="1:27" ht="12.75">
      <c r="A78" s="64" t="s">
        <v>98</v>
      </c>
      <c r="B78" s="104">
        <f>SUM(C78:G78)-B76</f>
        <v>10976</v>
      </c>
      <c r="C78" s="104">
        <f t="shared" ref="C78:F78" si="6">C68+C72+C74</f>
        <v>1664</v>
      </c>
      <c r="D78" s="104">
        <f t="shared" si="6"/>
        <v>3477</v>
      </c>
      <c r="E78" s="104">
        <f t="shared" si="6"/>
        <v>3772</v>
      </c>
      <c r="F78" s="104">
        <f t="shared" si="6"/>
        <v>3361</v>
      </c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</row>
    <row r="79" spans="1:27" ht="12.75">
      <c r="A79" s="15" t="s">
        <v>99</v>
      </c>
      <c r="B79" s="96"/>
      <c r="C79" s="96">
        <f>IF(C78&lt;'Data Sheet New'!$B$63,'Data Sheet New'!$B$63-C78,0)</f>
        <v>976</v>
      </c>
      <c r="D79" s="96">
        <f>IF(D78&lt;'Data Sheet New'!$B$63,'Data Sheet New'!$B$63-D78,0)</f>
        <v>0</v>
      </c>
      <c r="E79" s="96">
        <f>IF(E78&lt;'Data Sheet New'!$B$63,'Data Sheet New'!$B$63-E78,0)</f>
        <v>0</v>
      </c>
      <c r="F79" s="96">
        <f>IF(F78&lt;'Data Sheet New'!$B$63,'Data Sheet New'!$B$63-F78,0)</f>
        <v>0</v>
      </c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</row>
    <row r="80" spans="1:27" ht="12.7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</row>
    <row r="81" spans="1:27" ht="12.75">
      <c r="A81" s="59" t="s">
        <v>76</v>
      </c>
      <c r="B81" s="60" t="s">
        <v>69</v>
      </c>
      <c r="C81" s="60" t="s">
        <v>0</v>
      </c>
      <c r="D81" s="60" t="s">
        <v>1</v>
      </c>
      <c r="E81" s="60" t="s">
        <v>2</v>
      </c>
      <c r="F81" s="60" t="s">
        <v>3</v>
      </c>
      <c r="G81" s="60" t="s">
        <v>4</v>
      </c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</row>
    <row r="82" spans="1:27" ht="12.75">
      <c r="A82" s="65" t="s">
        <v>77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</row>
    <row r="83" spans="1:27" ht="12.75">
      <c r="A83" s="15" t="s">
        <v>78</v>
      </c>
      <c r="B83" s="56"/>
      <c r="C83" s="56">
        <f>'Data Sheet New'!B13</f>
        <v>0</v>
      </c>
      <c r="D83" s="56">
        <f>'Data Sheet New'!C13</f>
        <v>28</v>
      </c>
      <c r="E83" s="56">
        <f>'Data Sheet New'!D13</f>
        <v>59</v>
      </c>
      <c r="F83" s="56">
        <f>'Data Sheet New'!E13</f>
        <v>64</v>
      </c>
      <c r="G83" s="56">
        <f>'Data Sheet New'!F13</f>
        <v>57</v>
      </c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</row>
    <row r="84" spans="1:27" ht="12.75">
      <c r="A84" s="15" t="s">
        <v>79</v>
      </c>
      <c r="B84" s="56"/>
      <c r="C84" s="56">
        <f>'Data Sheet New'!B14</f>
        <v>0</v>
      </c>
      <c r="D84" s="56">
        <f>'Data Sheet New'!C14</f>
        <v>0</v>
      </c>
      <c r="E84" s="56">
        <f>'Data Sheet New'!D14</f>
        <v>0</v>
      </c>
      <c r="F84" s="56">
        <f>'Data Sheet New'!E14</f>
        <v>0</v>
      </c>
      <c r="G84" s="56">
        <f>'Data Sheet New'!F14</f>
        <v>0</v>
      </c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</row>
    <row r="85" spans="1:27" ht="12.75">
      <c r="A85" s="15" t="s">
        <v>62</v>
      </c>
      <c r="B85" s="56"/>
      <c r="C85" s="56">
        <f>'Data Sheet New'!B15</f>
        <v>0</v>
      </c>
      <c r="D85" s="56">
        <f>'Data Sheet New'!C15</f>
        <v>27</v>
      </c>
      <c r="E85" s="56">
        <f>'Data Sheet New'!D15</f>
        <v>73</v>
      </c>
      <c r="F85" s="56">
        <f>'Data Sheet New'!E15</f>
        <v>71</v>
      </c>
      <c r="G85" s="56">
        <f>'Data Sheet New'!F15</f>
        <v>64</v>
      </c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</row>
    <row r="86" spans="1:27" ht="12.75">
      <c r="A86" s="15" t="s">
        <v>59</v>
      </c>
      <c r="B86" s="56"/>
      <c r="C86" s="56">
        <f>'Data Sheet New'!B16</f>
        <v>26</v>
      </c>
      <c r="D86" s="56">
        <f>'Data Sheet New'!C16</f>
        <v>67</v>
      </c>
      <c r="E86" s="56">
        <f>'Data Sheet New'!D16</f>
        <v>73</v>
      </c>
      <c r="F86" s="56">
        <f>'Data Sheet New'!E16</f>
        <v>67</v>
      </c>
      <c r="G86" s="56">
        <f>'Data Sheet New'!F16</f>
        <v>0</v>
      </c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</row>
    <row r="87" spans="1:27" ht="12.7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</row>
    <row r="88" spans="1:27" ht="12.75">
      <c r="A88" s="65" t="s">
        <v>94</v>
      </c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</row>
    <row r="89" spans="1:27" ht="12.75">
      <c r="A89" s="15" t="s">
        <v>78</v>
      </c>
      <c r="B89" s="96"/>
      <c r="C89" s="96">
        <f>C83*'Data Sheet New'!$B34</f>
        <v>0</v>
      </c>
      <c r="D89" s="96">
        <f>D83*'Data Sheet New'!$B34</f>
        <v>336</v>
      </c>
      <c r="E89" s="96">
        <f>E83*'Data Sheet New'!$B34</f>
        <v>708</v>
      </c>
      <c r="F89" s="96">
        <f>F83*'Data Sheet New'!$B34</f>
        <v>768</v>
      </c>
      <c r="G89" s="96">
        <f>G83*'Data Sheet New'!$B34</f>
        <v>684</v>
      </c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</row>
    <row r="90" spans="1:27" ht="12.75">
      <c r="A90" s="15" t="s">
        <v>79</v>
      </c>
      <c r="B90" s="96"/>
      <c r="C90" s="96">
        <f>C84*'Data Sheet New'!$B35</f>
        <v>0</v>
      </c>
      <c r="D90" s="96">
        <f>D84*'Data Sheet New'!$B35</f>
        <v>0</v>
      </c>
      <c r="E90" s="96">
        <f>E84*'Data Sheet New'!$B35</f>
        <v>0</v>
      </c>
      <c r="F90" s="96">
        <f>F84*'Data Sheet New'!$B35</f>
        <v>0</v>
      </c>
      <c r="G90" s="96">
        <f>G84*'Data Sheet New'!$B35</f>
        <v>0</v>
      </c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</row>
    <row r="91" spans="1:27" ht="12.75">
      <c r="A91" s="15" t="s">
        <v>62</v>
      </c>
      <c r="B91" s="96"/>
      <c r="C91" s="96">
        <f>C85*'Data Sheet New'!$B36</f>
        <v>0</v>
      </c>
      <c r="D91" s="96">
        <f>D85*'Data Sheet New'!$B36</f>
        <v>540</v>
      </c>
      <c r="E91" s="96">
        <f>E85*'Data Sheet New'!$B36</f>
        <v>1460</v>
      </c>
      <c r="F91" s="96">
        <f>F85*'Data Sheet New'!$B36</f>
        <v>1420</v>
      </c>
      <c r="G91" s="96">
        <f>G85*'Data Sheet New'!$B36</f>
        <v>1280</v>
      </c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</row>
    <row r="92" spans="1:27" ht="12.75">
      <c r="A92" s="15" t="s">
        <v>59</v>
      </c>
      <c r="B92" s="96"/>
      <c r="C92" s="96">
        <f>C86*'Data Sheet New'!$B37</f>
        <v>676</v>
      </c>
      <c r="D92" s="96">
        <f>D86*'Data Sheet New'!$B37</f>
        <v>1742</v>
      </c>
      <c r="E92" s="96">
        <f>E86*'Data Sheet New'!$B37</f>
        <v>1898</v>
      </c>
      <c r="F92" s="96">
        <f>F86*'Data Sheet New'!$B37</f>
        <v>1742</v>
      </c>
      <c r="G92" s="96">
        <f>G86*'Data Sheet New'!$B37</f>
        <v>0</v>
      </c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</row>
    <row r="93" spans="1:27" ht="12.75">
      <c r="A93" s="15" t="s">
        <v>81</v>
      </c>
      <c r="B93" s="96"/>
      <c r="C93" s="96">
        <f>'Data Sheet New'!B85*'Data Sheet New'!$B$72</f>
        <v>0</v>
      </c>
      <c r="D93" s="96">
        <f>'Data Sheet New'!C85*'Data Sheet New'!$B$72</f>
        <v>0</v>
      </c>
      <c r="E93" s="96">
        <f>'Data Sheet New'!D85*'Data Sheet New'!$B$72</f>
        <v>0</v>
      </c>
      <c r="F93" s="96">
        <f>'Data Sheet New'!E85*'Data Sheet New'!$B$72</f>
        <v>0</v>
      </c>
      <c r="G93" s="96">
        <f>'Data Sheet New'!F85*'Data Sheet New'!$B$72</f>
        <v>0</v>
      </c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</row>
    <row r="94" spans="1:27" ht="12.75">
      <c r="A94" s="15"/>
      <c r="B94" s="96"/>
      <c r="C94" s="96"/>
      <c r="D94" s="96"/>
      <c r="E94" s="96"/>
      <c r="F94" s="96"/>
      <c r="G94" s="9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</row>
    <row r="95" spans="1:27" ht="12.75">
      <c r="A95" s="66" t="s">
        <v>100</v>
      </c>
      <c r="B95" s="96">
        <f>SUM(C95:G95)</f>
        <v>13254</v>
      </c>
      <c r="C95" s="96">
        <f t="shared" ref="C95:G95" si="7">SUM(C89:C94)</f>
        <v>676</v>
      </c>
      <c r="D95" s="96">
        <f t="shared" si="7"/>
        <v>2618</v>
      </c>
      <c r="E95" s="96">
        <f t="shared" si="7"/>
        <v>4066</v>
      </c>
      <c r="F95" s="96">
        <f t="shared" si="7"/>
        <v>3930</v>
      </c>
      <c r="G95" s="96">
        <f t="shared" si="7"/>
        <v>1964</v>
      </c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</row>
    <row r="96" spans="1:27" ht="12.7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</row>
    <row r="97" spans="1:27" ht="12.75">
      <c r="A97" s="2" t="s">
        <v>101</v>
      </c>
      <c r="B97" s="56"/>
      <c r="C97" s="56">
        <f t="shared" ref="C97:G97" si="8">C36</f>
        <v>1</v>
      </c>
      <c r="D97" s="56">
        <f t="shared" si="8"/>
        <v>10</v>
      </c>
      <c r="E97" s="56">
        <f t="shared" si="8"/>
        <v>18</v>
      </c>
      <c r="F97" s="56">
        <f t="shared" si="8"/>
        <v>14</v>
      </c>
      <c r="G97" s="56">
        <f t="shared" si="8"/>
        <v>9</v>
      </c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</row>
    <row r="98" spans="1:27" ht="12.75">
      <c r="A98" s="66" t="s">
        <v>102</v>
      </c>
      <c r="B98" s="96">
        <f>SUM(C98:G98)</f>
        <v>940</v>
      </c>
      <c r="C98" s="127">
        <f>C97*'Data Sheet New'!$B$38/2</f>
        <v>10</v>
      </c>
      <c r="D98" s="96">
        <f>D97*'Data Sheet New'!$B$38</f>
        <v>200</v>
      </c>
      <c r="E98" s="96">
        <f>E97*'Data Sheet New'!$B$38</f>
        <v>360</v>
      </c>
      <c r="F98" s="96">
        <f>F97*'Data Sheet New'!$B$38</f>
        <v>280</v>
      </c>
      <c r="G98" s="127">
        <f>G97*'Data Sheet New'!$B$38/2</f>
        <v>90</v>
      </c>
      <c r="H98" s="56"/>
      <c r="I98" s="56" t="s">
        <v>231</v>
      </c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</row>
    <row r="99" spans="1:27" ht="12.75">
      <c r="A99" s="15" t="s">
        <v>237</v>
      </c>
      <c r="B99" s="96"/>
      <c r="C99" s="127"/>
      <c r="D99" s="129">
        <f>'Data Sheet New'!C19</f>
        <v>5</v>
      </c>
      <c r="E99" s="129">
        <f>'Data Sheet New'!D19</f>
        <v>5</v>
      </c>
      <c r="F99" s="129">
        <f>'Data Sheet New'!E19</f>
        <v>5</v>
      </c>
      <c r="G99" s="129">
        <f>'Data Sheet New'!F19</f>
        <v>5</v>
      </c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</row>
    <row r="100" spans="1:27" ht="12.75">
      <c r="A100" s="66" t="s">
        <v>238</v>
      </c>
      <c r="B100" s="96">
        <f>SUM(C100:G100)</f>
        <v>300</v>
      </c>
      <c r="C100" s="127"/>
      <c r="D100" s="127">
        <f>D99*'Data Sheet New'!$B$40/2</f>
        <v>50</v>
      </c>
      <c r="E100" s="127">
        <f>E99*'Data Sheet New'!$B$40</f>
        <v>100</v>
      </c>
      <c r="F100" s="127">
        <f>F99*'Data Sheet New'!$B$40</f>
        <v>100</v>
      </c>
      <c r="G100" s="127">
        <f>G99*'Data Sheet New'!$B$40/2</f>
        <v>50</v>
      </c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</row>
    <row r="101" spans="1:27" ht="12.75">
      <c r="A101" s="70" t="s">
        <v>103</v>
      </c>
      <c r="B101" s="62">
        <f>('Data Sheet New'!B41+'Data Sheet New'!B43)*'Data Sheet New'!B46*'Data Sheet New'!B47</f>
        <v>0</v>
      </c>
      <c r="C101" s="56"/>
      <c r="D101" s="56"/>
      <c r="E101" s="56"/>
      <c r="F101" s="56"/>
      <c r="G101" s="128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</row>
    <row r="102" spans="1:27" ht="25.5">
      <c r="A102" s="70" t="s">
        <v>104</v>
      </c>
      <c r="B102" s="62">
        <f>SUM(C102:G102)</f>
        <v>0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</row>
    <row r="103" spans="1:27" ht="12.7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</row>
    <row r="104" spans="1:27">
      <c r="A104" s="68" t="s">
        <v>202</v>
      </c>
      <c r="B104" s="103">
        <f>B102+B101+B98+B95+B78+B100</f>
        <v>25470</v>
      </c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</row>
    <row r="105" spans="1:27" ht="12.75">
      <c r="A105" s="56"/>
      <c r="B105" s="95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</row>
    <row r="106" spans="1:27">
      <c r="A106" s="71" t="s">
        <v>105</v>
      </c>
      <c r="B106" s="105">
        <f>B104-B60</f>
        <v>255.03749999999854</v>
      </c>
      <c r="C106" s="56"/>
      <c r="D106" s="62">
        <f>B106-Summary!B63</f>
        <v>-1.3642420526593924E-12</v>
      </c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</row>
    <row r="107" spans="1:27" ht="12.75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</row>
    <row r="108" spans="1:27" ht="12.75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</row>
    <row r="109" spans="1:27" ht="12.75">
      <c r="A109" s="72" t="s">
        <v>106</v>
      </c>
      <c r="B109" s="73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</row>
    <row r="110" spans="1:27" ht="12.75">
      <c r="A110" s="74" t="s">
        <v>107</v>
      </c>
      <c r="B110" s="75">
        <f>B104</f>
        <v>25470</v>
      </c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</row>
    <row r="111" spans="1:27" ht="7.5" customHeight="1">
      <c r="A111" s="73"/>
      <c r="B111" s="73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</row>
    <row r="112" spans="1:27" ht="12.75">
      <c r="A112" s="74" t="s">
        <v>108</v>
      </c>
      <c r="B112" s="74">
        <v>23032</v>
      </c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</row>
    <row r="113" spans="1:27" ht="12.75">
      <c r="A113" s="74" t="s">
        <v>109</v>
      </c>
      <c r="B113" s="74">
        <v>-4250</v>
      </c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</row>
    <row r="114" spans="1:27" ht="12.75">
      <c r="A114" s="74" t="s">
        <v>110</v>
      </c>
      <c r="B114" s="74">
        <v>268</v>
      </c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</row>
    <row r="115" spans="1:27" ht="12.75">
      <c r="A115" s="74" t="s">
        <v>111</v>
      </c>
      <c r="B115" s="74">
        <f>5530+758</f>
        <v>6288</v>
      </c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</row>
    <row r="116" spans="1:27" ht="8.25" customHeight="1">
      <c r="A116" s="73"/>
      <c r="B116" s="73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</row>
    <row r="117" spans="1:27" ht="12.75">
      <c r="A117" s="74" t="s">
        <v>112</v>
      </c>
      <c r="B117" s="73">
        <f>SUM(B112:B116)</f>
        <v>25338</v>
      </c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</row>
    <row r="118" spans="1:27" ht="6" customHeight="1">
      <c r="A118" s="73"/>
      <c r="B118" s="73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</row>
    <row r="119" spans="1:27" ht="12.75">
      <c r="A119" s="74" t="s">
        <v>113</v>
      </c>
      <c r="B119" s="75">
        <f>B117-B110</f>
        <v>-132</v>
      </c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</row>
    <row r="120" spans="1:27" ht="12.75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</row>
    <row r="121" spans="1:27">
      <c r="A121" s="68" t="s">
        <v>114</v>
      </c>
      <c r="B121" s="15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</row>
    <row r="122" spans="1:27" ht="12.75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</row>
    <row r="123" spans="1:27" ht="12.75">
      <c r="A123" s="59" t="s">
        <v>115</v>
      </c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</row>
    <row r="124" spans="1:27" ht="12.75">
      <c r="A124" s="61"/>
      <c r="B124" s="61" t="s">
        <v>94</v>
      </c>
      <c r="C124" s="61" t="s">
        <v>80</v>
      </c>
      <c r="D124" s="61" t="s">
        <v>116</v>
      </c>
      <c r="E124" s="15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</row>
    <row r="125" spans="1:27" ht="12.75">
      <c r="A125" s="15" t="s">
        <v>117</v>
      </c>
      <c r="B125" s="56">
        <f>'Data Sheet New'!B38</f>
        <v>20</v>
      </c>
      <c r="C125" s="56"/>
      <c r="D125" s="56">
        <f t="shared" ref="D125:D129" si="9">B125-C125</f>
        <v>20</v>
      </c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</row>
    <row r="126" spans="1:27" ht="12.75">
      <c r="A126" s="15" t="s">
        <v>62</v>
      </c>
      <c r="B126" s="56">
        <f>'Data Sheet New'!B36</f>
        <v>20</v>
      </c>
      <c r="C126" s="56">
        <f>'Data Sheet New'!B70</f>
        <v>14.25</v>
      </c>
      <c r="D126" s="56">
        <f t="shared" si="9"/>
        <v>5.75</v>
      </c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</row>
    <row r="127" spans="1:27" ht="12.75">
      <c r="A127" s="15" t="s">
        <v>59</v>
      </c>
      <c r="B127" s="56">
        <f>'Data Sheet New'!B37</f>
        <v>26</v>
      </c>
      <c r="C127" s="56">
        <f>'Data Sheet New'!B71</f>
        <v>19.25</v>
      </c>
      <c r="D127" s="56">
        <f t="shared" si="9"/>
        <v>6.75</v>
      </c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</row>
    <row r="128" spans="1:27" ht="12.75">
      <c r="A128" s="15" t="s">
        <v>118</v>
      </c>
      <c r="B128" s="56"/>
      <c r="C128" s="56">
        <f>'Data Sheet New'!B58</f>
        <v>2.5</v>
      </c>
      <c r="D128" s="56">
        <f t="shared" si="9"/>
        <v>-2.5</v>
      </c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</row>
    <row r="129" spans="1:27" ht="12.75">
      <c r="A129" s="15" t="s">
        <v>119</v>
      </c>
      <c r="B129" s="56"/>
      <c r="C129" s="56">
        <f>'Data Sheet New'!B73</f>
        <v>5</v>
      </c>
      <c r="D129" s="56">
        <f t="shared" si="9"/>
        <v>-5</v>
      </c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</row>
    <row r="130" spans="1:27" ht="6.75" customHeight="1">
      <c r="A130" s="15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</row>
    <row r="131" spans="1:27" ht="12.75">
      <c r="A131" s="56"/>
      <c r="B131" s="76">
        <f t="shared" ref="B131:D131" si="10">SUM(B125:B130)</f>
        <v>66</v>
      </c>
      <c r="C131" s="76">
        <f t="shared" si="10"/>
        <v>41</v>
      </c>
      <c r="D131" s="76">
        <f t="shared" si="10"/>
        <v>25</v>
      </c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</row>
    <row r="132" spans="1:27" ht="12.75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</row>
    <row r="133" spans="1:27" ht="12.75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</row>
    <row r="134" spans="1:27" ht="12.75">
      <c r="A134" s="59" t="s">
        <v>120</v>
      </c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</row>
    <row r="135" spans="1:27" ht="12.75">
      <c r="A135" s="56"/>
      <c r="B135" s="61" t="s">
        <v>94</v>
      </c>
      <c r="C135" s="61" t="s">
        <v>80</v>
      </c>
      <c r="D135" s="61" t="s">
        <v>116</v>
      </c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</row>
    <row r="136" spans="1:27" ht="12.75">
      <c r="A136" s="15" t="s">
        <v>121</v>
      </c>
      <c r="B136" s="56">
        <f>'Data Sheet New'!B32</f>
        <v>58</v>
      </c>
      <c r="C136" s="56">
        <f>'Data Sheet New'!B64</f>
        <v>40</v>
      </c>
      <c r="D136" s="56">
        <f t="shared" ref="D136:D140" si="11">B136-C136</f>
        <v>18</v>
      </c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</row>
    <row r="137" spans="1:27" ht="12.75">
      <c r="A137" s="15" t="s">
        <v>78</v>
      </c>
      <c r="B137" s="56">
        <f>'Data Sheet New'!B34</f>
        <v>12</v>
      </c>
      <c r="C137" s="56">
        <f>'Data Sheet New'!B68</f>
        <v>9</v>
      </c>
      <c r="D137" s="56">
        <f t="shared" si="11"/>
        <v>3</v>
      </c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</row>
    <row r="138" spans="1:27" ht="12.75">
      <c r="A138" s="15" t="s">
        <v>62</v>
      </c>
      <c r="B138" s="56">
        <f t="shared" ref="B138:C138" si="12">B126</f>
        <v>20</v>
      </c>
      <c r="C138" s="56">
        <f t="shared" si="12"/>
        <v>14.25</v>
      </c>
      <c r="D138" s="56">
        <f t="shared" si="11"/>
        <v>5.75</v>
      </c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</row>
    <row r="139" spans="1:27" ht="12.75">
      <c r="A139" s="15" t="s">
        <v>59</v>
      </c>
      <c r="B139" s="56">
        <f t="shared" ref="B139:C139" si="13">B127</f>
        <v>26</v>
      </c>
      <c r="C139" s="56">
        <f t="shared" si="13"/>
        <v>19.25</v>
      </c>
      <c r="D139" s="56">
        <f t="shared" si="11"/>
        <v>6.75</v>
      </c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</row>
    <row r="140" spans="1:27" ht="12.75">
      <c r="A140" s="15" t="s">
        <v>118</v>
      </c>
      <c r="B140" s="56">
        <f t="shared" ref="B140:C140" si="14">B128</f>
        <v>0</v>
      </c>
      <c r="C140" s="56">
        <f t="shared" si="14"/>
        <v>2.5</v>
      </c>
      <c r="D140" s="56">
        <f t="shared" si="11"/>
        <v>-2.5</v>
      </c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</row>
    <row r="141" spans="1:27" ht="8.25" customHeight="1">
      <c r="A141" s="15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</row>
    <row r="142" spans="1:27" ht="12.75">
      <c r="A142" s="56"/>
      <c r="B142" s="76">
        <f t="shared" ref="B142:D142" si="15">SUM(B135:B141)</f>
        <v>116</v>
      </c>
      <c r="C142" s="76">
        <f t="shared" si="15"/>
        <v>85</v>
      </c>
      <c r="D142" s="76">
        <f t="shared" si="15"/>
        <v>31</v>
      </c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</row>
    <row r="143" spans="1:27" ht="12.75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</row>
    <row r="144" spans="1:27" ht="12.75">
      <c r="A144" s="15" t="s">
        <v>122</v>
      </c>
      <c r="B144" s="56"/>
      <c r="C144" s="56"/>
      <c r="D144" s="56">
        <f>84*D142</f>
        <v>2604</v>
      </c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</row>
    <row r="145" spans="1:27" ht="12.75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</row>
    <row r="146" spans="1:27" ht="12.75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</row>
    <row r="147" spans="1:27" ht="12.75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</row>
    <row r="148" spans="1:27" ht="12.75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</row>
    <row r="149" spans="1:27" ht="12.75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</row>
    <row r="150" spans="1:27" ht="12.75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</row>
    <row r="151" spans="1:27" ht="12.75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</row>
    <row r="152" spans="1:27" ht="12.75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</row>
    <row r="153" spans="1:27" ht="12.75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</row>
    <row r="154" spans="1:27" ht="12.75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</row>
    <row r="155" spans="1:27" ht="12.75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</row>
    <row r="156" spans="1:27" ht="12.75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</row>
    <row r="157" spans="1:27" ht="12.75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</row>
    <row r="158" spans="1:27" ht="12.75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</row>
    <row r="159" spans="1:27" ht="12.75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</row>
    <row r="160" spans="1:27" ht="12.75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</row>
    <row r="161" spans="1:27" ht="12.75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</row>
    <row r="162" spans="1:27" ht="12.75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</row>
    <row r="163" spans="1:27" ht="12.75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</row>
    <row r="164" spans="1:27" ht="12.75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</row>
    <row r="165" spans="1:27" ht="12.75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</row>
    <row r="166" spans="1:27" ht="12.75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</row>
    <row r="167" spans="1:27" ht="12.75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</row>
    <row r="168" spans="1:27" ht="12.75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</row>
    <row r="169" spans="1:27" ht="12.75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</row>
    <row r="170" spans="1:27" ht="12.75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</row>
    <row r="171" spans="1:27" ht="12.75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</row>
    <row r="172" spans="1:27" ht="12.75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</row>
    <row r="173" spans="1:27" ht="12.75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</row>
    <row r="174" spans="1:27" ht="12.75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</row>
    <row r="175" spans="1:27" ht="12.75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</row>
    <row r="176" spans="1:27" ht="12.75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</row>
    <row r="177" spans="1:27" ht="12.75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</row>
    <row r="178" spans="1:27" ht="12.75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</row>
    <row r="179" spans="1:27" ht="12.75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</row>
    <row r="180" spans="1:27" ht="12.75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</row>
    <row r="181" spans="1:27" ht="12.75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</row>
    <row r="182" spans="1:27" ht="12.75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</row>
    <row r="183" spans="1:27" ht="12.75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</row>
    <row r="184" spans="1:27" ht="12.75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</row>
    <row r="185" spans="1:27" ht="12.75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</row>
    <row r="186" spans="1:27" ht="12.75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</row>
    <row r="187" spans="1:27" ht="12.75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</row>
    <row r="188" spans="1:27" ht="12.75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</row>
    <row r="189" spans="1:27" ht="12.75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</row>
    <row r="190" spans="1:27" ht="12.75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</row>
    <row r="191" spans="1:27" ht="12.75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</row>
    <row r="192" spans="1:27" ht="12.75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</row>
    <row r="193" spans="1:27" ht="12.75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</row>
    <row r="194" spans="1:27" ht="12.75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</row>
    <row r="195" spans="1:27" ht="12.75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</row>
    <row r="196" spans="1:27" ht="12.75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</row>
    <row r="197" spans="1:27" ht="12.75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</row>
    <row r="198" spans="1:27" ht="12.75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</row>
    <row r="199" spans="1:27" ht="12.75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</row>
    <row r="200" spans="1:27" ht="12.75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</row>
    <row r="201" spans="1:27" ht="12.75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</row>
    <row r="202" spans="1:27" ht="12.75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</row>
    <row r="203" spans="1:27" ht="12.75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</row>
    <row r="204" spans="1:27" ht="12.75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</row>
    <row r="205" spans="1:27" ht="12.75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</row>
    <row r="206" spans="1:27" ht="12.75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</row>
    <row r="207" spans="1:27" ht="12.75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</row>
    <row r="208" spans="1:27" ht="12.75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</row>
    <row r="209" spans="1:27" ht="12.75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</row>
    <row r="210" spans="1:27" ht="12.75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</row>
    <row r="211" spans="1:27" ht="12.75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</row>
    <row r="212" spans="1:27" ht="12.75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</row>
    <row r="213" spans="1:27" ht="12.75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</row>
    <row r="214" spans="1:27" ht="12.75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</row>
    <row r="215" spans="1:27" ht="12.75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</row>
    <row r="216" spans="1:27" ht="12.75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</row>
    <row r="217" spans="1:27" ht="12.75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</row>
    <row r="218" spans="1:27" ht="12.75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</row>
    <row r="219" spans="1:27" ht="12.75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</row>
    <row r="220" spans="1:27" ht="12.75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</row>
    <row r="221" spans="1:27" ht="12.75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</row>
    <row r="222" spans="1:27" ht="12.75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</row>
    <row r="223" spans="1:27" ht="12.75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</row>
    <row r="224" spans="1:27" ht="12.75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</row>
    <row r="225" spans="1:27" ht="12.75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</row>
    <row r="226" spans="1:27" ht="12.75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</row>
    <row r="227" spans="1:27" ht="12.75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</row>
    <row r="228" spans="1:27" ht="12.75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</row>
    <row r="229" spans="1:27" ht="12.75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</row>
    <row r="230" spans="1:27" ht="12.75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</row>
    <row r="231" spans="1:27" ht="12.75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</row>
    <row r="232" spans="1:27" ht="12.75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</row>
    <row r="233" spans="1:27" ht="12.75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</row>
    <row r="234" spans="1:27" ht="12.75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</row>
    <row r="235" spans="1:27" ht="12.75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</row>
    <row r="236" spans="1:27" ht="12.75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</row>
    <row r="237" spans="1:27" ht="12.75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</row>
    <row r="238" spans="1:27" ht="12.75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</row>
    <row r="239" spans="1:27" ht="12.75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</row>
    <row r="240" spans="1:27" ht="12.75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</row>
    <row r="241" spans="1:27" ht="12.75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</row>
    <row r="242" spans="1:27" ht="12.75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</row>
    <row r="243" spans="1:27" ht="12.75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</row>
    <row r="244" spans="1:27" ht="12.75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</row>
    <row r="245" spans="1:27" ht="12.75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</row>
    <row r="246" spans="1:27" ht="12.75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</row>
    <row r="247" spans="1:27" ht="12.75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</row>
    <row r="248" spans="1:27" ht="12.75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</row>
    <row r="249" spans="1:27" ht="12.75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</row>
    <row r="250" spans="1:27" ht="12.75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</row>
    <row r="251" spans="1:27" ht="12.75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</row>
    <row r="252" spans="1:27" ht="12.75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</row>
    <row r="253" spans="1:27" ht="12.75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</row>
    <row r="254" spans="1:27" ht="12.75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</row>
    <row r="255" spans="1:27" ht="12.75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</row>
    <row r="256" spans="1:27" ht="12.75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</row>
    <row r="257" spans="1:27" ht="12.75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</row>
    <row r="258" spans="1:27" ht="12.75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</row>
    <row r="259" spans="1:27" ht="12.75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</row>
    <row r="260" spans="1:27" ht="12.75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</row>
    <row r="261" spans="1:27" ht="12.75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</row>
    <row r="262" spans="1:27" ht="12.75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</row>
    <row r="263" spans="1:27" ht="12.75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</row>
    <row r="264" spans="1:27" ht="12.75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</row>
    <row r="265" spans="1:27" ht="12.75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</row>
    <row r="266" spans="1:27" ht="12.75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</row>
    <row r="267" spans="1:27" ht="12.75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</row>
    <row r="268" spans="1:27" ht="12.75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</row>
    <row r="269" spans="1:27" ht="12.75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</row>
    <row r="270" spans="1:27" ht="12.75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</row>
    <row r="271" spans="1:27" ht="12.75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</row>
    <row r="272" spans="1:27" ht="12.75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</row>
    <row r="273" spans="1:27" ht="12.75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</row>
    <row r="274" spans="1:27" ht="12.75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</row>
    <row r="275" spans="1:27" ht="12.75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</row>
    <row r="276" spans="1:27" ht="12.75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</row>
    <row r="277" spans="1:27" ht="12.75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</row>
    <row r="278" spans="1:27" ht="12.75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</row>
    <row r="279" spans="1:27" ht="12.75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</row>
    <row r="280" spans="1:27" ht="12.75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</row>
    <row r="281" spans="1:27" ht="12.75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</row>
    <row r="282" spans="1:27" ht="12.75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</row>
    <row r="283" spans="1:27" ht="12.75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</row>
    <row r="284" spans="1:27" ht="12.75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</row>
    <row r="285" spans="1:27" ht="12.75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</row>
    <row r="286" spans="1:27" ht="12.75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</row>
    <row r="287" spans="1:27" ht="12.75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</row>
    <row r="288" spans="1:27" ht="12.75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</row>
    <row r="289" spans="1:27" ht="12.75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</row>
    <row r="290" spans="1:27" ht="12.75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</row>
    <row r="291" spans="1:27" ht="12.75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</row>
    <row r="292" spans="1:27" ht="12.75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</row>
    <row r="293" spans="1:27" ht="12.75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</row>
    <row r="294" spans="1:27" ht="12.75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</row>
    <row r="295" spans="1:27" ht="12.75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</row>
    <row r="296" spans="1:27" ht="12.75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</row>
    <row r="297" spans="1:27" ht="12.75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</row>
    <row r="298" spans="1:27" ht="12.75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</row>
    <row r="299" spans="1:27" ht="12.75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</row>
    <row r="300" spans="1:27" ht="12.75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</row>
    <row r="301" spans="1:27" ht="12.75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</row>
    <row r="302" spans="1:27" ht="12.75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</row>
    <row r="303" spans="1:27" ht="12.75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</row>
    <row r="304" spans="1:27" ht="12.75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</row>
    <row r="305" spans="1:27" ht="12.75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</row>
    <row r="306" spans="1:27" ht="12.75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</row>
    <row r="307" spans="1:27" ht="12.75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</row>
    <row r="308" spans="1:27" ht="12.75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</row>
    <row r="309" spans="1:27" ht="12.75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</row>
    <row r="310" spans="1:27" ht="12.75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</row>
    <row r="311" spans="1:27" ht="12.75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</row>
    <row r="312" spans="1:27" ht="12.75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</row>
    <row r="313" spans="1:27" ht="12.75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</row>
    <row r="314" spans="1:27" ht="12.75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</row>
    <row r="315" spans="1:27" ht="12.75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</row>
    <row r="316" spans="1:27" ht="12.75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</row>
    <row r="317" spans="1:27" ht="12.75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</row>
    <row r="318" spans="1:27" ht="12.75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</row>
    <row r="319" spans="1:27" ht="12.75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</row>
    <row r="320" spans="1:27" ht="12.75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</row>
    <row r="321" spans="1:27" ht="12.75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</row>
    <row r="322" spans="1:27" ht="12.75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</row>
    <row r="323" spans="1:27" ht="12.75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</row>
    <row r="324" spans="1:27" ht="12.75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</row>
    <row r="325" spans="1:27" ht="12.75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</row>
    <row r="326" spans="1:27" ht="12.75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</row>
    <row r="327" spans="1:27" ht="12.75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</row>
    <row r="328" spans="1:27" ht="12.75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</row>
    <row r="329" spans="1:27" ht="12.75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</row>
    <row r="330" spans="1:27" ht="12.75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</row>
    <row r="331" spans="1:27" ht="12.75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</row>
    <row r="332" spans="1:27" ht="12.75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</row>
    <row r="333" spans="1:27" ht="12.75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</row>
    <row r="334" spans="1:27" ht="12.75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</row>
    <row r="335" spans="1:27" ht="12.75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</row>
    <row r="336" spans="1:27" ht="12.75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</row>
    <row r="337" spans="1:27" ht="12.75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</row>
    <row r="338" spans="1:27" ht="12.75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</row>
    <row r="339" spans="1:27" ht="12.75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</row>
    <row r="340" spans="1:27" ht="12.75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</row>
    <row r="341" spans="1:27" ht="12.75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</row>
    <row r="342" spans="1:27" ht="12.75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</row>
    <row r="343" spans="1:27" ht="12.75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</row>
    <row r="344" spans="1:27" ht="12.75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</row>
    <row r="345" spans="1:27" ht="12.75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</row>
    <row r="346" spans="1:27" ht="12.75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</row>
    <row r="347" spans="1:27" ht="12.75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</row>
    <row r="348" spans="1:27" ht="12.75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</row>
    <row r="349" spans="1:27" ht="12.75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</row>
    <row r="350" spans="1:27" ht="12.75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</row>
    <row r="351" spans="1:27" ht="12.75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</row>
    <row r="352" spans="1:27" ht="12.75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</row>
    <row r="353" spans="1:27" ht="12.75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</row>
    <row r="354" spans="1:27" ht="12.75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</row>
    <row r="355" spans="1:27" ht="12.75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</row>
    <row r="356" spans="1:27" ht="12.75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</row>
    <row r="357" spans="1:27" ht="12.75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</row>
    <row r="358" spans="1:27" ht="12.75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</row>
    <row r="359" spans="1:27" ht="12.75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</row>
    <row r="360" spans="1:27" ht="12.75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</row>
    <row r="361" spans="1:27" ht="12.75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</row>
    <row r="362" spans="1:27" ht="12.75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</row>
    <row r="363" spans="1:27" ht="12.75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</row>
    <row r="364" spans="1:27" ht="12.75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</row>
    <row r="365" spans="1:27" ht="12.75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</row>
    <row r="366" spans="1:27" ht="12.75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</row>
    <row r="367" spans="1:27" ht="12.75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</row>
    <row r="368" spans="1:27" ht="12.75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</row>
    <row r="369" spans="1:27" ht="12.75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</row>
    <row r="370" spans="1:27" ht="12.75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</row>
    <row r="371" spans="1:27" ht="12.75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</row>
    <row r="372" spans="1:27" ht="12.75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</row>
    <row r="373" spans="1:27" ht="12.75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</row>
    <row r="374" spans="1:27" ht="12.75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</row>
    <row r="375" spans="1:27" ht="12.75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</row>
    <row r="376" spans="1:27" ht="12.75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</row>
    <row r="377" spans="1:27" ht="12.75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</row>
    <row r="378" spans="1:27" ht="12.75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</row>
    <row r="379" spans="1:27" ht="12.75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</row>
    <row r="380" spans="1:27" ht="12.75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</row>
    <row r="381" spans="1:27" ht="12.75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</row>
    <row r="382" spans="1:27" ht="12.75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</row>
    <row r="383" spans="1:27" ht="12.75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</row>
    <row r="384" spans="1:27" ht="12.75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</row>
    <row r="385" spans="1:27" ht="12.75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</row>
    <row r="386" spans="1:27" ht="12.75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</row>
    <row r="387" spans="1:27" ht="12.75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</row>
    <row r="388" spans="1:27" ht="12.75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</row>
    <row r="389" spans="1:27" ht="12.75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</row>
    <row r="390" spans="1:27" ht="12.75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</row>
    <row r="391" spans="1:27" ht="12.75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</row>
    <row r="392" spans="1:27" ht="12.75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</row>
    <row r="393" spans="1:27" ht="12.75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</row>
    <row r="394" spans="1:27" ht="12.75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</row>
    <row r="395" spans="1:27" ht="12.75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</row>
    <row r="396" spans="1:27" ht="12.75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</row>
    <row r="397" spans="1:27" ht="12.75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</row>
    <row r="398" spans="1:27" ht="12.75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</row>
    <row r="399" spans="1:27" ht="12.75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</row>
    <row r="400" spans="1:27" ht="12.75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</row>
    <row r="401" spans="1:27" ht="12.75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</row>
    <row r="402" spans="1:27" ht="12.75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</row>
    <row r="403" spans="1:27" ht="12.75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</row>
    <row r="404" spans="1:27" ht="12.75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</row>
    <row r="405" spans="1:27" ht="12.75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</row>
    <row r="406" spans="1:27" ht="12.75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</row>
    <row r="407" spans="1:27" ht="12.75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</row>
    <row r="408" spans="1:27" ht="12.75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</row>
    <row r="409" spans="1:27" ht="12.75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</row>
    <row r="410" spans="1:27" ht="12.75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</row>
    <row r="411" spans="1:27" ht="12.75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</row>
    <row r="412" spans="1:27" ht="12.75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</row>
    <row r="413" spans="1:27" ht="12.75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</row>
    <row r="414" spans="1:27" ht="12.75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</row>
    <row r="415" spans="1:27" ht="12.75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</row>
    <row r="416" spans="1:27" ht="12.75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</row>
    <row r="417" spans="1:27" ht="12.75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</row>
    <row r="418" spans="1:27" ht="12.75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</row>
    <row r="419" spans="1:27" ht="12.75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</row>
    <row r="420" spans="1:27" ht="12.75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</row>
    <row r="421" spans="1:27" ht="12.75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</row>
    <row r="422" spans="1:27" ht="12.75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</row>
    <row r="423" spans="1:27" ht="12.75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</row>
    <row r="424" spans="1:27" ht="12.75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</row>
    <row r="425" spans="1:27" ht="12.75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</row>
    <row r="426" spans="1:27" ht="12.75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</row>
    <row r="427" spans="1:27" ht="12.75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</row>
    <row r="428" spans="1:27" ht="12.75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</row>
    <row r="429" spans="1:27" ht="12.75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</row>
    <row r="430" spans="1:27" ht="12.75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</row>
    <row r="431" spans="1:27" ht="12.75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</row>
    <row r="432" spans="1:27" ht="12.75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</row>
    <row r="433" spans="1:27" ht="12.75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</row>
    <row r="434" spans="1:27" ht="12.75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</row>
    <row r="435" spans="1:27" ht="12.75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</row>
    <row r="436" spans="1:27" ht="12.75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</row>
    <row r="437" spans="1:27" ht="12.75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</row>
    <row r="438" spans="1:27" ht="12.75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</row>
    <row r="439" spans="1:27" ht="12.75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  <c r="AA439" s="56"/>
    </row>
    <row r="440" spans="1:27" ht="12.75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</row>
    <row r="441" spans="1:27" ht="12.75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</row>
    <row r="442" spans="1:27" ht="12.75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</row>
    <row r="443" spans="1:27" ht="12.75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  <c r="AA443" s="56"/>
    </row>
    <row r="444" spans="1:27" ht="12.75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</row>
    <row r="445" spans="1:27" ht="12.75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</row>
    <row r="446" spans="1:27" ht="12.75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  <c r="AA446" s="56"/>
    </row>
    <row r="447" spans="1:27" ht="12.75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</row>
    <row r="448" spans="1:27" ht="12.75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</row>
    <row r="449" spans="1:27" ht="12.75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</row>
    <row r="450" spans="1:27" ht="12.75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  <c r="AA450" s="56"/>
    </row>
    <row r="451" spans="1:27" ht="12.75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</row>
    <row r="452" spans="1:27" ht="12.75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</row>
    <row r="453" spans="1:27" ht="12.75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</row>
    <row r="454" spans="1:27" ht="12.75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  <c r="AA454" s="56"/>
    </row>
    <row r="455" spans="1:27" ht="12.75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</row>
    <row r="456" spans="1:27" ht="12.75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</row>
    <row r="457" spans="1:27" ht="12.75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  <c r="AA457" s="56"/>
    </row>
    <row r="458" spans="1:27" ht="12.75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  <c r="AA458" s="56"/>
    </row>
    <row r="459" spans="1:27" ht="12.75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  <c r="AA459" s="56"/>
    </row>
    <row r="460" spans="1:27" ht="12.75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  <c r="AA460" s="56"/>
    </row>
    <row r="461" spans="1:27" ht="12.75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  <c r="AA461" s="56"/>
    </row>
    <row r="462" spans="1:27" ht="12.75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  <c r="AA462" s="56"/>
    </row>
    <row r="463" spans="1:27" ht="12.75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  <c r="AA463" s="56"/>
    </row>
    <row r="464" spans="1:27" ht="12.75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  <c r="AA464" s="56"/>
    </row>
    <row r="465" spans="1:27" ht="12.75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  <c r="AA465" s="56"/>
    </row>
    <row r="466" spans="1:27" ht="12.75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</row>
    <row r="467" spans="1:27" ht="12.75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  <c r="AA467" s="56"/>
    </row>
    <row r="468" spans="1:27" ht="12.75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  <c r="AA468" s="56"/>
    </row>
    <row r="469" spans="1:27" ht="12.75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  <c r="AA469" s="56"/>
    </row>
    <row r="470" spans="1:27" ht="12.75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  <c r="AA470" s="56"/>
    </row>
    <row r="471" spans="1:27" ht="12.75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  <c r="AA471" s="56"/>
    </row>
    <row r="472" spans="1:27" ht="12.75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  <c r="AA472" s="56"/>
    </row>
    <row r="473" spans="1:27" ht="12.75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</row>
    <row r="474" spans="1:27" ht="12.75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  <c r="AA474" s="56"/>
    </row>
    <row r="475" spans="1:27" ht="12.75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  <c r="AA475" s="56"/>
    </row>
    <row r="476" spans="1:27" ht="12.75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  <c r="AA476" s="56"/>
    </row>
    <row r="477" spans="1:27" ht="12.75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  <c r="AA477" s="56"/>
    </row>
    <row r="478" spans="1:27" ht="12.75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  <c r="AA478" s="56"/>
    </row>
    <row r="479" spans="1:27" ht="12.75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  <c r="AA479" s="56"/>
    </row>
    <row r="480" spans="1:27" ht="12.75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  <c r="AA480" s="56"/>
    </row>
    <row r="481" spans="1:27" ht="12.75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  <c r="AA481" s="56"/>
    </row>
    <row r="482" spans="1:27" ht="12.75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  <c r="AA482" s="56"/>
    </row>
    <row r="483" spans="1:27" ht="12.75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  <c r="AA483" s="56"/>
    </row>
    <row r="484" spans="1:27" ht="12.75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  <c r="AA484" s="56"/>
    </row>
    <row r="485" spans="1:27" ht="12.75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  <c r="AA485" s="56"/>
    </row>
    <row r="486" spans="1:27" ht="12.75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  <c r="AA486" s="56"/>
    </row>
    <row r="487" spans="1:27" ht="12.75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  <c r="AA487" s="56"/>
    </row>
    <row r="488" spans="1:27" ht="12.75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  <c r="AA488" s="56"/>
    </row>
    <row r="489" spans="1:27" ht="12.75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  <c r="AA489" s="56"/>
    </row>
    <row r="490" spans="1:27" ht="12.75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  <c r="AA490" s="56"/>
    </row>
    <row r="491" spans="1:27" ht="12.75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  <c r="AA491" s="56"/>
    </row>
    <row r="492" spans="1:27" ht="12.75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  <c r="AA492" s="56"/>
    </row>
    <row r="493" spans="1:27" ht="12.75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  <c r="AA493" s="56"/>
    </row>
    <row r="494" spans="1:27" ht="12.75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  <c r="AA494" s="56"/>
    </row>
    <row r="495" spans="1:27" ht="12.75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  <c r="AA495" s="56"/>
    </row>
    <row r="496" spans="1:27" ht="12.75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  <c r="AA496" s="56"/>
    </row>
    <row r="497" spans="1:27" ht="12.75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  <c r="AA497" s="56"/>
    </row>
    <row r="498" spans="1:27" ht="12.75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  <c r="AA498" s="56"/>
    </row>
    <row r="499" spans="1:27" ht="12.75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  <c r="AA499" s="56"/>
    </row>
    <row r="500" spans="1:27" ht="12.75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  <c r="AA500" s="56"/>
    </row>
    <row r="501" spans="1:27" ht="12.75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  <c r="AA501" s="56"/>
    </row>
    <row r="502" spans="1:27" ht="12.75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  <c r="AA502" s="56"/>
    </row>
    <row r="503" spans="1:27" ht="12.75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  <c r="AA503" s="56"/>
    </row>
    <row r="504" spans="1:27" ht="12.75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  <c r="AA504" s="56"/>
    </row>
    <row r="505" spans="1:27" ht="12.75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  <c r="AA505" s="56"/>
    </row>
    <row r="506" spans="1:27" ht="12.75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  <c r="AA506" s="56"/>
    </row>
    <row r="507" spans="1:27" ht="12.75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  <c r="AA507" s="56"/>
    </row>
    <row r="508" spans="1:27" ht="12.75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  <c r="AA508" s="56"/>
    </row>
    <row r="509" spans="1:27" ht="12.75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  <c r="AA509" s="56"/>
    </row>
    <row r="510" spans="1:27" ht="12.75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  <c r="AA510" s="56"/>
    </row>
    <row r="511" spans="1:27" ht="12.75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  <c r="AA511" s="56"/>
    </row>
    <row r="512" spans="1:27" ht="12.75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  <c r="AA512" s="56"/>
    </row>
    <row r="513" spans="1:27" ht="12.75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</row>
    <row r="514" spans="1:27" ht="12.75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  <c r="AA514" s="56"/>
    </row>
    <row r="515" spans="1:27" ht="12.75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  <c r="AA515" s="56"/>
    </row>
    <row r="516" spans="1:27" ht="12.75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  <c r="AA516" s="56"/>
    </row>
    <row r="517" spans="1:27" ht="12.75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  <c r="AA517" s="56"/>
    </row>
    <row r="518" spans="1:27" ht="12.75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  <c r="AA518" s="56"/>
    </row>
    <row r="519" spans="1:27" ht="12.75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  <c r="AA519" s="56"/>
    </row>
    <row r="520" spans="1:27" ht="12.75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  <c r="AA520" s="56"/>
    </row>
    <row r="521" spans="1:27" ht="12.75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  <c r="AA521" s="56"/>
    </row>
    <row r="522" spans="1:27" ht="12.75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  <c r="AA522" s="56"/>
    </row>
    <row r="523" spans="1:27" ht="12.75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  <c r="AA523" s="56"/>
    </row>
    <row r="524" spans="1:27" ht="12.75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  <c r="AA524" s="56"/>
    </row>
    <row r="525" spans="1:27" ht="12.75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  <c r="AA525" s="56"/>
    </row>
    <row r="526" spans="1:27" ht="12.75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  <c r="AA526" s="56"/>
    </row>
    <row r="527" spans="1:27" ht="12.75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  <c r="AA527" s="56"/>
    </row>
    <row r="528" spans="1:27" ht="12.75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  <c r="AA528" s="56"/>
    </row>
    <row r="529" spans="1:27" ht="12.75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  <c r="AA529" s="56"/>
    </row>
    <row r="530" spans="1:27" ht="12.75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  <c r="AA530" s="56"/>
    </row>
    <row r="531" spans="1:27" ht="12.75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  <c r="AA531" s="56"/>
    </row>
    <row r="532" spans="1:27" ht="12.75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  <c r="AA532" s="56"/>
    </row>
    <row r="533" spans="1:27" ht="12.75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  <c r="AA533" s="56"/>
    </row>
    <row r="534" spans="1:27" ht="12.75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  <c r="AA534" s="56"/>
    </row>
    <row r="535" spans="1:27" ht="12.75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  <c r="AA535" s="56"/>
    </row>
    <row r="536" spans="1:27" ht="12.75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  <c r="AA536" s="56"/>
    </row>
    <row r="537" spans="1:27" ht="12.75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  <c r="AA537" s="56"/>
    </row>
    <row r="538" spans="1:27" ht="12.75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  <c r="AA538" s="56"/>
    </row>
    <row r="539" spans="1:27" ht="12.75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  <c r="AA539" s="56"/>
    </row>
    <row r="540" spans="1:27" ht="12.75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  <c r="AA540" s="56"/>
    </row>
    <row r="541" spans="1:27" ht="12.75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  <c r="AA541" s="56"/>
    </row>
    <row r="542" spans="1:27" ht="12.75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  <c r="AA542" s="56"/>
    </row>
    <row r="543" spans="1:27" ht="12.75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  <c r="AA543" s="56"/>
    </row>
    <row r="544" spans="1:27" ht="12.75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  <c r="AA544" s="56"/>
    </row>
    <row r="545" spans="1:27" ht="12.75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  <c r="AA545" s="56"/>
    </row>
    <row r="546" spans="1:27" ht="12.75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  <c r="AA546" s="56"/>
    </row>
    <row r="547" spans="1:27" ht="12.75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  <c r="AA547" s="56"/>
    </row>
    <row r="548" spans="1:27" ht="12.75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  <c r="AA548" s="56"/>
    </row>
    <row r="549" spans="1:27" ht="12.75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  <c r="AA549" s="56"/>
    </row>
    <row r="550" spans="1:27" ht="12.75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  <c r="AA550" s="56"/>
    </row>
    <row r="551" spans="1:27" ht="12.75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  <c r="AA551" s="56"/>
    </row>
    <row r="552" spans="1:27" ht="12.75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  <c r="AA552" s="56"/>
    </row>
    <row r="553" spans="1:27" ht="12.75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  <c r="AA553" s="56"/>
    </row>
    <row r="554" spans="1:27" ht="12.75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  <c r="AA554" s="56"/>
    </row>
    <row r="555" spans="1:27" ht="12.75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  <c r="AA555" s="56"/>
    </row>
    <row r="556" spans="1:27" ht="12.75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  <c r="AA556" s="56"/>
    </row>
    <row r="557" spans="1:27" ht="12.75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  <c r="AA557" s="56"/>
    </row>
    <row r="558" spans="1:27" ht="12.75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  <c r="AA558" s="56"/>
    </row>
    <row r="559" spans="1:27" ht="12.75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  <c r="AA559" s="56"/>
    </row>
    <row r="560" spans="1:27" ht="12.75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</row>
    <row r="561" spans="1:27" ht="12.75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  <c r="AA561" s="56"/>
    </row>
    <row r="562" spans="1:27" ht="12.75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  <c r="AA562" s="56"/>
    </row>
    <row r="563" spans="1:27" ht="12.75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  <c r="AA563" s="56"/>
    </row>
    <row r="564" spans="1:27" ht="12.75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  <c r="AA564" s="56"/>
    </row>
    <row r="565" spans="1:27" ht="12.75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  <c r="AA565" s="56"/>
    </row>
    <row r="566" spans="1:27" ht="12.75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  <c r="AA566" s="56"/>
    </row>
    <row r="567" spans="1:27" ht="12.75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  <c r="AA567" s="56"/>
    </row>
    <row r="568" spans="1:27" ht="12.75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  <c r="AA568" s="56"/>
    </row>
    <row r="569" spans="1:27" ht="12.75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  <c r="AA569" s="56"/>
    </row>
    <row r="570" spans="1:27" ht="12.75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  <c r="AA570" s="56"/>
    </row>
    <row r="571" spans="1:27" ht="12.75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  <c r="AA571" s="56"/>
    </row>
    <row r="572" spans="1:27" ht="12.75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  <c r="AA572" s="56"/>
    </row>
    <row r="573" spans="1:27" ht="12.75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  <c r="AA573" s="56"/>
    </row>
    <row r="574" spans="1:27" ht="12.75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  <c r="AA574" s="56"/>
    </row>
    <row r="575" spans="1:27" ht="12.75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  <c r="AA575" s="56"/>
    </row>
    <row r="576" spans="1:27" ht="12.75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  <c r="AA576" s="56"/>
    </row>
    <row r="577" spans="1:27" ht="12.75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  <c r="AA577" s="56"/>
    </row>
    <row r="578" spans="1:27" ht="12.75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  <c r="AA578" s="56"/>
    </row>
    <row r="579" spans="1:27" ht="12.75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  <c r="AA579" s="56"/>
    </row>
    <row r="580" spans="1:27" ht="12.75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  <c r="AA580" s="56"/>
    </row>
    <row r="581" spans="1:27" ht="12.75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  <c r="AA581" s="56"/>
    </row>
    <row r="582" spans="1:27" ht="12.75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  <c r="AA582" s="56"/>
    </row>
    <row r="583" spans="1:27" ht="12.75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  <c r="AA583" s="56"/>
    </row>
    <row r="584" spans="1:27" ht="12.75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  <c r="AA584" s="56"/>
    </row>
    <row r="585" spans="1:27" ht="12.75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  <c r="AA585" s="56"/>
    </row>
    <row r="586" spans="1:27" ht="12.75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  <c r="AA586" s="56"/>
    </row>
    <row r="587" spans="1:27" ht="12.75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  <c r="AA587" s="56"/>
    </row>
    <row r="588" spans="1:27" ht="12.75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  <c r="AA588" s="56"/>
    </row>
    <row r="589" spans="1:27" ht="12.75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  <c r="AA589" s="56"/>
    </row>
    <row r="590" spans="1:27" ht="12.75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  <c r="AA590" s="56"/>
    </row>
    <row r="591" spans="1:27" ht="12.75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  <c r="AA591" s="56"/>
    </row>
    <row r="592" spans="1:27" ht="12.75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  <c r="AA592" s="56"/>
    </row>
    <row r="593" spans="1:27" ht="12.75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  <c r="AA593" s="56"/>
    </row>
    <row r="594" spans="1:27" ht="12.75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  <c r="AA594" s="56"/>
    </row>
    <row r="595" spans="1:27" ht="12.75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  <c r="AA595" s="56"/>
    </row>
    <row r="596" spans="1:27" ht="12.75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  <c r="AA596" s="56"/>
    </row>
    <row r="597" spans="1:27" ht="12.75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  <c r="AA597" s="56"/>
    </row>
    <row r="598" spans="1:27" ht="12.75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  <c r="AA598" s="56"/>
    </row>
    <row r="599" spans="1:27" ht="12.75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  <c r="AA599" s="56"/>
    </row>
    <row r="600" spans="1:27" ht="12.75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  <c r="AA600" s="56"/>
    </row>
    <row r="601" spans="1:27" ht="12.75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  <c r="AA601" s="56"/>
    </row>
    <row r="602" spans="1:27" ht="12.75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  <c r="AA602" s="56"/>
    </row>
    <row r="603" spans="1:27" ht="12.75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  <c r="AA603" s="56"/>
    </row>
    <row r="604" spans="1:27" ht="12.75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  <c r="AA604" s="56"/>
    </row>
    <row r="605" spans="1:27" ht="12.75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  <c r="AA605" s="56"/>
    </row>
    <row r="606" spans="1:27" ht="12.75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  <c r="AA606" s="56"/>
    </row>
    <row r="607" spans="1:27" ht="12.75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</row>
    <row r="608" spans="1:27" ht="12.75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  <c r="AA608" s="56"/>
    </row>
    <row r="609" spans="1:27" ht="12.75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  <c r="AA609" s="56"/>
    </row>
    <row r="610" spans="1:27" ht="12.75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  <c r="AA610" s="56"/>
    </row>
    <row r="611" spans="1:27" ht="12.75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  <c r="AA611" s="56"/>
    </row>
    <row r="612" spans="1:27" ht="12.75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  <c r="AA612" s="56"/>
    </row>
    <row r="613" spans="1:27" ht="12.75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  <c r="AA613" s="56"/>
    </row>
    <row r="614" spans="1:27" ht="12.75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  <c r="AA614" s="56"/>
    </row>
    <row r="615" spans="1:27" ht="12.75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  <c r="AA615" s="56"/>
    </row>
    <row r="616" spans="1:27" ht="12.75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  <c r="AA616" s="56"/>
    </row>
    <row r="617" spans="1:27" ht="12.75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  <c r="AA617" s="56"/>
    </row>
    <row r="618" spans="1:27" ht="12.75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  <c r="AA618" s="56"/>
    </row>
    <row r="619" spans="1:27" ht="12.75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  <c r="AA619" s="56"/>
    </row>
    <row r="620" spans="1:27" ht="12.75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  <c r="AA620" s="56"/>
    </row>
    <row r="621" spans="1:27" ht="12.75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  <c r="AA621" s="56"/>
    </row>
    <row r="622" spans="1:27" ht="12.75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  <c r="AA622" s="56"/>
    </row>
    <row r="623" spans="1:27" ht="12.75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  <c r="AA623" s="56"/>
    </row>
    <row r="624" spans="1:27" ht="12.75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  <c r="AA624" s="56"/>
    </row>
    <row r="625" spans="1:27" ht="12.75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  <c r="AA625" s="56"/>
    </row>
    <row r="626" spans="1:27" ht="12.75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  <c r="AA626" s="56"/>
    </row>
    <row r="627" spans="1:27" ht="12.75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  <c r="AA627" s="56"/>
    </row>
    <row r="628" spans="1:27" ht="12.75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  <c r="AA628" s="56"/>
    </row>
    <row r="629" spans="1:27" ht="12.75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  <c r="AA629" s="56"/>
    </row>
    <row r="630" spans="1:27" ht="12.75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  <c r="AA630" s="56"/>
    </row>
    <row r="631" spans="1:27" ht="12.75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  <c r="AA631" s="56"/>
    </row>
    <row r="632" spans="1:27" ht="12.75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  <c r="AA632" s="56"/>
    </row>
    <row r="633" spans="1:27" ht="12.75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  <c r="AA633" s="56"/>
    </row>
    <row r="634" spans="1:27" ht="12.75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  <c r="AA634" s="56"/>
    </row>
    <row r="635" spans="1:27" ht="12.75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  <c r="AA635" s="56"/>
    </row>
    <row r="636" spans="1:27" ht="12.75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  <c r="AA636" s="56"/>
    </row>
    <row r="637" spans="1:27" ht="12.75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  <c r="AA637" s="56"/>
    </row>
    <row r="638" spans="1:27" ht="12.75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  <c r="AA638" s="56"/>
    </row>
    <row r="639" spans="1:27" ht="12.75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  <c r="AA639" s="56"/>
    </row>
    <row r="640" spans="1:27" ht="12.75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  <c r="AA640" s="56"/>
    </row>
    <row r="641" spans="1:27" ht="12.75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  <c r="AA641" s="56"/>
    </row>
    <row r="642" spans="1:27" ht="12.75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  <c r="AA642" s="56"/>
    </row>
    <row r="643" spans="1:27" ht="12.75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  <c r="AA643" s="56"/>
    </row>
    <row r="644" spans="1:27" ht="12.75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  <c r="AA644" s="56"/>
    </row>
    <row r="645" spans="1:27" ht="12.75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  <c r="AA645" s="56"/>
    </row>
    <row r="646" spans="1:27" ht="12.75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  <c r="AA646" s="56"/>
    </row>
    <row r="647" spans="1:27" ht="12.75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  <c r="AA647" s="56"/>
    </row>
    <row r="648" spans="1:27" ht="12.75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  <c r="AA648" s="56"/>
    </row>
    <row r="649" spans="1:27" ht="12.75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  <c r="AA649" s="56"/>
    </row>
    <row r="650" spans="1:27" ht="12.75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  <c r="AA650" s="56"/>
    </row>
    <row r="651" spans="1:27" ht="12.75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  <c r="AA651" s="56"/>
    </row>
    <row r="652" spans="1:27" ht="12.75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  <c r="AA652" s="56"/>
    </row>
    <row r="653" spans="1:27" ht="12.75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  <c r="AA653" s="56"/>
    </row>
    <row r="654" spans="1:27" ht="12.75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  <c r="AA654" s="56"/>
    </row>
    <row r="655" spans="1:27" ht="12.75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  <c r="AA655" s="56"/>
    </row>
    <row r="656" spans="1:27" ht="12.75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  <c r="AA656" s="56"/>
    </row>
    <row r="657" spans="1:27" ht="12.75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  <c r="AA657" s="56"/>
    </row>
    <row r="658" spans="1:27" ht="12.75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  <c r="AA658" s="56"/>
    </row>
    <row r="659" spans="1:27" ht="12.75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  <c r="AA659" s="56"/>
    </row>
    <row r="660" spans="1:27" ht="12.75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  <c r="AA660" s="56"/>
    </row>
    <row r="661" spans="1:27" ht="12.75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  <c r="AA661" s="56"/>
    </row>
    <row r="662" spans="1:27" ht="12.75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  <c r="AA662" s="56"/>
    </row>
    <row r="663" spans="1:27" ht="12.75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  <c r="AA663" s="56"/>
    </row>
    <row r="664" spans="1:27" ht="12.75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  <c r="AA664" s="56"/>
    </row>
    <row r="665" spans="1:27" ht="12.75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  <c r="AA665" s="56"/>
    </row>
    <row r="666" spans="1:27" ht="12.75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  <c r="AA666" s="56"/>
    </row>
    <row r="667" spans="1:27" ht="12.75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  <c r="AA667" s="56"/>
    </row>
    <row r="668" spans="1:27" ht="12.75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  <c r="AA668" s="56"/>
    </row>
    <row r="669" spans="1:27" ht="12.75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  <c r="AA669" s="56"/>
    </row>
    <row r="670" spans="1:27" ht="12.75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  <c r="AA670" s="56"/>
    </row>
    <row r="671" spans="1:27" ht="12.75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  <c r="AA671" s="56"/>
    </row>
    <row r="672" spans="1:27" ht="12.75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  <c r="AA672" s="56"/>
    </row>
    <row r="673" spans="1:27" ht="12.75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  <c r="AA673" s="56"/>
    </row>
    <row r="674" spans="1:27" ht="12.75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  <c r="AA674" s="56"/>
    </row>
    <row r="675" spans="1:27" ht="12.75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  <c r="AA675" s="56"/>
    </row>
    <row r="676" spans="1:27" ht="12.75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  <c r="AA676" s="56"/>
    </row>
    <row r="677" spans="1:27" ht="12.75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  <c r="AA677" s="56"/>
    </row>
    <row r="678" spans="1:27" ht="12.75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  <c r="AA678" s="56"/>
    </row>
    <row r="679" spans="1:27" ht="12.75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  <c r="AA679" s="56"/>
    </row>
    <row r="680" spans="1:27" ht="12.75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  <c r="AA680" s="56"/>
    </row>
    <row r="681" spans="1:27" ht="12.75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  <c r="AA681" s="56"/>
    </row>
    <row r="682" spans="1:27" ht="12.75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  <c r="AA682" s="56"/>
    </row>
    <row r="683" spans="1:27" ht="12.75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  <c r="AA683" s="56"/>
    </row>
    <row r="684" spans="1:27" ht="12.75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  <c r="AA684" s="56"/>
    </row>
    <row r="685" spans="1:27" ht="12.75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  <c r="AA685" s="56"/>
    </row>
    <row r="686" spans="1:27" ht="12.75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  <c r="AA686" s="56"/>
    </row>
    <row r="687" spans="1:27" ht="12.75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  <c r="AA687" s="56"/>
    </row>
    <row r="688" spans="1:27" ht="12.75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  <c r="AA688" s="56"/>
    </row>
    <row r="689" spans="1:27" ht="12.75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  <c r="AA689" s="56"/>
    </row>
    <row r="690" spans="1:27" ht="12.75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  <c r="AA690" s="56"/>
    </row>
    <row r="691" spans="1:27" ht="12.75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  <c r="AA691" s="56"/>
    </row>
    <row r="692" spans="1:27" ht="12.75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  <c r="AA692" s="56"/>
    </row>
    <row r="693" spans="1:27" ht="12.75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  <c r="AA693" s="56"/>
    </row>
    <row r="694" spans="1:27" ht="12.75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  <c r="AA694" s="56"/>
    </row>
    <row r="695" spans="1:27" ht="12.75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  <c r="AA695" s="56"/>
    </row>
    <row r="696" spans="1:27" ht="12.75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  <c r="AA696" s="56"/>
    </row>
    <row r="697" spans="1:27" ht="12.75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  <c r="AA697" s="56"/>
    </row>
    <row r="698" spans="1:27" ht="12.75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  <c r="AA698" s="56"/>
    </row>
    <row r="699" spans="1:27" ht="12.75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  <c r="AA699" s="56"/>
    </row>
    <row r="700" spans="1:27" ht="12.75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  <c r="AA700" s="56"/>
    </row>
    <row r="701" spans="1:27" ht="12.75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  <c r="AA701" s="56"/>
    </row>
    <row r="702" spans="1:27" ht="12.75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  <c r="AA702" s="56"/>
    </row>
    <row r="703" spans="1:27" ht="12.75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  <c r="AA703" s="56"/>
    </row>
    <row r="704" spans="1:27" ht="12.75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  <c r="AA704" s="56"/>
    </row>
    <row r="705" spans="1:27" ht="12.75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  <c r="AA705" s="56"/>
    </row>
    <row r="706" spans="1:27" ht="12.75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  <c r="AA706" s="56"/>
    </row>
    <row r="707" spans="1:27" ht="12.75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  <c r="AA707" s="56"/>
    </row>
    <row r="708" spans="1:27" ht="12.75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  <c r="AA708" s="56"/>
    </row>
    <row r="709" spans="1:27" ht="12.75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  <c r="AA709" s="56"/>
    </row>
    <row r="710" spans="1:27" ht="12.75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  <c r="AA710" s="56"/>
    </row>
    <row r="711" spans="1:27" ht="12.75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  <c r="AA711" s="56"/>
    </row>
    <row r="712" spans="1:27" ht="12.75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  <c r="AA712" s="56"/>
    </row>
    <row r="713" spans="1:27" ht="12.75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  <c r="AA713" s="56"/>
    </row>
    <row r="714" spans="1:27" ht="12.75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  <c r="AA714" s="56"/>
    </row>
    <row r="715" spans="1:27" ht="12.75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  <c r="AA715" s="56"/>
    </row>
    <row r="716" spans="1:27" ht="12.75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  <c r="AA716" s="56"/>
    </row>
    <row r="717" spans="1:27" ht="12.75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  <c r="AA717" s="56"/>
    </row>
    <row r="718" spans="1:27" ht="12.75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  <c r="AA718" s="56"/>
    </row>
    <row r="719" spans="1:27" ht="12.75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  <c r="AA719" s="56"/>
    </row>
    <row r="720" spans="1:27" ht="12.75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  <c r="AA720" s="56"/>
    </row>
    <row r="721" spans="1:27" ht="12.75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  <c r="AA721" s="56"/>
    </row>
    <row r="722" spans="1:27" ht="12.75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  <c r="AA722" s="56"/>
    </row>
    <row r="723" spans="1:27" ht="12.75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  <c r="AA723" s="56"/>
    </row>
    <row r="724" spans="1:27" ht="12.75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  <c r="AA724" s="56"/>
    </row>
    <row r="725" spans="1:27" ht="12.75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  <c r="AA725" s="56"/>
    </row>
    <row r="726" spans="1:27" ht="12.75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  <c r="AA726" s="56"/>
    </row>
    <row r="727" spans="1:27" ht="12.75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  <c r="AA727" s="56"/>
    </row>
    <row r="728" spans="1:27" ht="12.75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  <c r="AA728" s="56"/>
    </row>
    <row r="729" spans="1:27" ht="12.75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  <c r="AA729" s="56"/>
    </row>
    <row r="730" spans="1:27" ht="12.75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  <c r="AA730" s="56"/>
    </row>
    <row r="731" spans="1:27" ht="12.75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  <c r="AA731" s="56"/>
    </row>
    <row r="732" spans="1:27" ht="12.75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  <c r="AA732" s="56"/>
    </row>
    <row r="733" spans="1:27" ht="12.75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  <c r="AA733" s="56"/>
    </row>
    <row r="734" spans="1:27" ht="12.75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  <c r="AA734" s="56"/>
    </row>
    <row r="735" spans="1:27" ht="12.75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  <c r="AA735" s="56"/>
    </row>
    <row r="736" spans="1:27" ht="12.75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  <c r="AA736" s="56"/>
    </row>
    <row r="737" spans="1:27" ht="12.75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  <c r="AA737" s="56"/>
    </row>
    <row r="738" spans="1:27" ht="12.75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  <c r="AA738" s="56"/>
    </row>
    <row r="739" spans="1:27" ht="12.75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  <c r="AA739" s="56"/>
    </row>
    <row r="740" spans="1:27" ht="12.75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  <c r="AA740" s="56"/>
    </row>
    <row r="741" spans="1:27" ht="12.75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  <c r="AA741" s="56"/>
    </row>
    <row r="742" spans="1:27" ht="12.75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  <c r="AA742" s="56"/>
    </row>
    <row r="743" spans="1:27" ht="12.75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  <c r="AA743" s="56"/>
    </row>
    <row r="744" spans="1:27" ht="12.75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  <c r="AA744" s="56"/>
    </row>
    <row r="745" spans="1:27" ht="12.75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  <c r="AA745" s="56"/>
    </row>
    <row r="746" spans="1:27" ht="12.75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  <c r="AA746" s="56"/>
    </row>
    <row r="747" spans="1:27" ht="12.75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  <c r="AA747" s="56"/>
    </row>
    <row r="748" spans="1:27" ht="12.75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  <c r="AA748" s="56"/>
    </row>
    <row r="749" spans="1:27" ht="12.75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  <c r="AA749" s="56"/>
    </row>
    <row r="750" spans="1:27" ht="12.75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  <c r="AA750" s="56"/>
    </row>
    <row r="751" spans="1:27" ht="12.75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  <c r="AA751" s="56"/>
    </row>
    <row r="752" spans="1:27" ht="12.75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  <c r="AA752" s="56"/>
    </row>
    <row r="753" spans="1:27" ht="12.75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  <c r="AA753" s="56"/>
    </row>
    <row r="754" spans="1:27" ht="12.75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  <c r="AA754" s="56"/>
    </row>
    <row r="755" spans="1:27" ht="12.75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  <c r="AA755" s="56"/>
    </row>
    <row r="756" spans="1:27" ht="12.75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  <c r="AA756" s="56"/>
    </row>
    <row r="757" spans="1:27" ht="12.75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  <c r="AA757" s="56"/>
    </row>
    <row r="758" spans="1:27" ht="12.75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  <c r="AA758" s="56"/>
    </row>
    <row r="759" spans="1:27" ht="12.75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  <c r="AA759" s="56"/>
    </row>
    <row r="760" spans="1:27" ht="12.75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  <c r="AA760" s="56"/>
    </row>
    <row r="761" spans="1:27" ht="12.75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  <c r="AA761" s="56"/>
    </row>
    <row r="762" spans="1:27" ht="12.75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  <c r="AA762" s="56"/>
    </row>
    <row r="763" spans="1:27" ht="12.75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  <c r="AA763" s="56"/>
    </row>
    <row r="764" spans="1:27" ht="12.75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  <c r="AA764" s="56"/>
    </row>
    <row r="765" spans="1:27" ht="12.75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  <c r="AA765" s="56"/>
    </row>
    <row r="766" spans="1:27" ht="12.75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  <c r="AA766" s="56"/>
    </row>
    <row r="767" spans="1:27" ht="12.75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  <c r="AA767" s="56"/>
    </row>
    <row r="768" spans="1:27" ht="12.75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  <c r="AA768" s="56"/>
    </row>
    <row r="769" spans="1:27" ht="12.75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  <c r="AA769" s="56"/>
    </row>
    <row r="770" spans="1:27" ht="12.75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  <c r="AA770" s="56"/>
    </row>
    <row r="771" spans="1:27" ht="12.75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  <c r="AA771" s="56"/>
    </row>
    <row r="772" spans="1:27" ht="12.75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  <c r="AA772" s="56"/>
    </row>
    <row r="773" spans="1:27" ht="12.75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  <c r="AA773" s="56"/>
    </row>
    <row r="774" spans="1:27" ht="12.75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  <c r="AA774" s="56"/>
    </row>
    <row r="775" spans="1:27" ht="12.75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  <c r="AA775" s="56"/>
    </row>
    <row r="776" spans="1:27" ht="12.75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  <c r="AA776" s="56"/>
    </row>
    <row r="777" spans="1:27" ht="12.75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  <c r="AA777" s="56"/>
    </row>
    <row r="778" spans="1:27" ht="12.75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  <c r="AA778" s="56"/>
    </row>
    <row r="779" spans="1:27" ht="12.75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  <c r="AA779" s="56"/>
    </row>
    <row r="780" spans="1:27" ht="12.75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  <c r="AA780" s="56"/>
    </row>
    <row r="781" spans="1:27" ht="12.75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  <c r="AA781" s="56"/>
    </row>
    <row r="782" spans="1:27" ht="12.75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  <c r="AA782" s="56"/>
    </row>
    <row r="783" spans="1:27" ht="12.75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  <c r="AA783" s="56"/>
    </row>
    <row r="784" spans="1:27" ht="12.75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  <c r="AA784" s="56"/>
    </row>
    <row r="785" spans="1:27" ht="12.75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  <c r="AA785" s="56"/>
    </row>
    <row r="786" spans="1:27" ht="12.75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  <c r="AA786" s="56"/>
    </row>
    <row r="787" spans="1:27" ht="12.75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  <c r="AA787" s="56"/>
    </row>
    <row r="788" spans="1:27" ht="12.75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  <c r="AA788" s="56"/>
    </row>
    <row r="789" spans="1:27" ht="12.75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  <c r="AA789" s="56"/>
    </row>
    <row r="790" spans="1:27" ht="12.75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  <c r="AA790" s="56"/>
    </row>
    <row r="791" spans="1:27" ht="12.75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  <c r="AA791" s="56"/>
    </row>
    <row r="792" spans="1:27" ht="12.75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  <c r="AA792" s="56"/>
    </row>
    <row r="793" spans="1:27" ht="12.75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  <c r="AA793" s="56"/>
    </row>
    <row r="794" spans="1:27" ht="12.75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  <c r="AA794" s="56"/>
    </row>
    <row r="795" spans="1:27" ht="12.75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  <c r="AA795" s="56"/>
    </row>
    <row r="796" spans="1:27" ht="12.75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  <c r="AA796" s="56"/>
    </row>
    <row r="797" spans="1:27" ht="12.75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  <c r="AA797" s="56"/>
    </row>
    <row r="798" spans="1:27" ht="12.75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  <c r="AA798" s="56"/>
    </row>
    <row r="799" spans="1:27" ht="12.75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  <c r="AA799" s="56"/>
    </row>
    <row r="800" spans="1:27" ht="12.75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  <c r="AA800" s="56"/>
    </row>
    <row r="801" spans="1:27" ht="12.75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  <c r="AA801" s="56"/>
    </row>
    <row r="802" spans="1:27" ht="12.75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  <c r="AA802" s="56"/>
    </row>
    <row r="803" spans="1:27" ht="12.75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  <c r="AA803" s="56"/>
    </row>
    <row r="804" spans="1:27" ht="12.75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  <c r="AA804" s="56"/>
    </row>
    <row r="805" spans="1:27" ht="12.75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  <c r="AA805" s="56"/>
    </row>
    <row r="806" spans="1:27" ht="12.75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  <c r="AA806" s="56"/>
    </row>
    <row r="807" spans="1:27" ht="12.75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  <c r="AA807" s="56"/>
    </row>
    <row r="808" spans="1:27" ht="12.75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  <c r="AA808" s="56"/>
    </row>
    <row r="809" spans="1:27" ht="12.75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  <c r="AA809" s="56"/>
    </row>
    <row r="810" spans="1:27" ht="12.75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  <c r="AA810" s="56"/>
    </row>
    <row r="811" spans="1:27" ht="12.75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  <c r="AA811" s="56"/>
    </row>
    <row r="812" spans="1:27" ht="12.75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  <c r="AA812" s="56"/>
    </row>
    <row r="813" spans="1:27" ht="12.75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  <c r="AA813" s="56"/>
    </row>
    <row r="814" spans="1:27" ht="12.75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  <c r="AA814" s="56"/>
    </row>
    <row r="815" spans="1:27" ht="12.75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  <c r="AA815" s="56"/>
    </row>
    <row r="816" spans="1:27" ht="12.75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  <c r="AA816" s="56"/>
    </row>
    <row r="817" spans="1:27" ht="12.75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  <c r="AA817" s="56"/>
    </row>
    <row r="818" spans="1:27" ht="12.75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  <c r="AA818" s="56"/>
    </row>
    <row r="819" spans="1:27" ht="12.75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  <c r="AA819" s="56"/>
    </row>
    <row r="820" spans="1:27" ht="12.75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  <c r="AA820" s="56"/>
    </row>
    <row r="821" spans="1:27" ht="12.75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  <c r="AA821" s="56"/>
    </row>
    <row r="822" spans="1:27" ht="12.75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  <c r="AA822" s="56"/>
    </row>
    <row r="823" spans="1:27" ht="12.75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  <c r="AA823" s="56"/>
    </row>
    <row r="824" spans="1:27" ht="12.75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  <c r="AA824" s="56"/>
    </row>
    <row r="825" spans="1:27" ht="12.75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  <c r="AA825" s="56"/>
    </row>
    <row r="826" spans="1:27" ht="12.75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  <c r="AA826" s="56"/>
    </row>
    <row r="827" spans="1:27" ht="12.75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  <c r="AA827" s="56"/>
    </row>
    <row r="828" spans="1:27" ht="12.75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  <c r="AA828" s="56"/>
    </row>
    <row r="829" spans="1:27" ht="12.75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  <c r="AA829" s="56"/>
    </row>
    <row r="830" spans="1:27" ht="12.75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  <c r="AA830" s="56"/>
    </row>
    <row r="831" spans="1:27" ht="12.75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  <c r="AA831" s="56"/>
    </row>
    <row r="832" spans="1:27" ht="12.75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  <c r="AA832" s="56"/>
    </row>
    <row r="833" spans="1:27" ht="12.75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  <c r="AA833" s="56"/>
    </row>
    <row r="834" spans="1:27" ht="12.75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  <c r="AA834" s="56"/>
    </row>
    <row r="835" spans="1:27" ht="12.75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  <c r="AA835" s="56"/>
    </row>
    <row r="836" spans="1:27" ht="12.75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  <c r="AA836" s="56"/>
    </row>
    <row r="837" spans="1:27" ht="12.75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  <c r="AA837" s="56"/>
    </row>
    <row r="838" spans="1:27" ht="12.75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  <c r="AA838" s="56"/>
    </row>
    <row r="839" spans="1:27" ht="12.75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  <c r="AA839" s="56"/>
    </row>
    <row r="840" spans="1:27" ht="12.75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  <c r="AA840" s="56"/>
    </row>
    <row r="841" spans="1:27" ht="12.75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  <c r="AA841" s="56"/>
    </row>
    <row r="842" spans="1:27" ht="12.75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  <c r="AA842" s="56"/>
    </row>
    <row r="843" spans="1:27" ht="12.75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  <c r="AA843" s="56"/>
    </row>
    <row r="844" spans="1:27" ht="12.75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  <c r="AA844" s="56"/>
    </row>
    <row r="845" spans="1:27" ht="12.75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  <c r="AA845" s="56"/>
    </row>
    <row r="846" spans="1:27" ht="12.75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  <c r="AA846" s="56"/>
    </row>
    <row r="847" spans="1:27" ht="12.75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  <c r="AA847" s="56"/>
    </row>
    <row r="848" spans="1:27" ht="12.75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  <c r="AA848" s="56"/>
    </row>
    <row r="849" spans="1:27" ht="12.75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  <c r="AA849" s="56"/>
    </row>
    <row r="850" spans="1:27" ht="12.75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  <c r="AA850" s="56"/>
    </row>
    <row r="851" spans="1:27" ht="12.75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  <c r="AA851" s="56"/>
    </row>
    <row r="852" spans="1:27" ht="12.75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  <c r="AA852" s="56"/>
    </row>
    <row r="853" spans="1:27" ht="12.75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  <c r="AA853" s="56"/>
    </row>
    <row r="854" spans="1:27" ht="12.75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  <c r="AA854" s="56"/>
    </row>
    <row r="855" spans="1:27" ht="12.75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  <c r="AA855" s="56"/>
    </row>
    <row r="856" spans="1:27" ht="12.75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  <c r="AA856" s="56"/>
    </row>
    <row r="857" spans="1:27" ht="12.75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  <c r="AA857" s="56"/>
    </row>
    <row r="858" spans="1:27" ht="12.75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  <c r="AA858" s="56"/>
    </row>
    <row r="859" spans="1:27" ht="12.75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  <c r="AA859" s="56"/>
    </row>
    <row r="860" spans="1:27" ht="12.75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  <c r="AA860" s="56"/>
    </row>
    <row r="861" spans="1:27" ht="12.75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  <c r="AA861" s="56"/>
    </row>
    <row r="862" spans="1:27" ht="12.75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  <c r="AA862" s="56"/>
    </row>
    <row r="863" spans="1:27" ht="12.75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  <c r="AA863" s="56"/>
    </row>
    <row r="864" spans="1:27" ht="12.75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  <c r="AA864" s="56"/>
    </row>
    <row r="865" spans="1:27" ht="12.75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  <c r="AA865" s="56"/>
    </row>
    <row r="866" spans="1:27" ht="12.75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  <c r="AA866" s="56"/>
    </row>
    <row r="867" spans="1:27" ht="12.75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  <c r="AA867" s="56"/>
    </row>
    <row r="868" spans="1:27" ht="12.75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  <c r="AA868" s="56"/>
    </row>
    <row r="869" spans="1:27" ht="12.75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  <c r="AA869" s="56"/>
    </row>
    <row r="870" spans="1:27" ht="12.75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  <c r="AA870" s="56"/>
    </row>
    <row r="871" spans="1:27" ht="12.75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  <c r="AA871" s="56"/>
    </row>
    <row r="872" spans="1:27" ht="12.75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  <c r="AA872" s="56"/>
    </row>
    <row r="873" spans="1:27" ht="12.75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  <c r="AA873" s="56"/>
    </row>
    <row r="874" spans="1:27" ht="12.75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  <c r="AA874" s="56"/>
    </row>
    <row r="875" spans="1:27" ht="12.75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  <c r="AA875" s="56"/>
    </row>
    <row r="876" spans="1:27" ht="12.75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  <c r="AA876" s="56"/>
    </row>
    <row r="877" spans="1:27" ht="12.75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  <c r="AA877" s="56"/>
    </row>
    <row r="878" spans="1:27" ht="12.75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  <c r="AA878" s="56"/>
    </row>
    <row r="879" spans="1:27" ht="12.75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  <c r="AA879" s="56"/>
    </row>
    <row r="880" spans="1:27" ht="12.75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  <c r="AA880" s="56"/>
    </row>
    <row r="881" spans="1:27" ht="12.75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  <c r="AA881" s="56"/>
    </row>
    <row r="882" spans="1:27" ht="12.75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  <c r="AA882" s="56"/>
    </row>
    <row r="883" spans="1:27" ht="12.75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  <c r="AA883" s="56"/>
    </row>
    <row r="884" spans="1:27" ht="12.75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  <c r="AA884" s="56"/>
    </row>
    <row r="885" spans="1:27" ht="12.75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  <c r="AA885" s="56"/>
    </row>
    <row r="886" spans="1:27" ht="12.75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  <c r="AA886" s="56"/>
    </row>
    <row r="887" spans="1:27" ht="12.75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  <c r="AA887" s="56"/>
    </row>
    <row r="888" spans="1:27" ht="12.75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  <c r="AA888" s="56"/>
    </row>
    <row r="889" spans="1:27" ht="12.75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  <c r="AA889" s="56"/>
    </row>
    <row r="890" spans="1:27" ht="12.75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  <c r="AA890" s="56"/>
    </row>
    <row r="891" spans="1:27" ht="12.75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  <c r="AA891" s="56"/>
    </row>
    <row r="892" spans="1:27" ht="12.75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  <c r="AA892" s="56"/>
    </row>
    <row r="893" spans="1:27" ht="12.75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  <c r="AA893" s="56"/>
    </row>
    <row r="894" spans="1:27" ht="12.75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  <c r="AA894" s="56"/>
    </row>
    <row r="895" spans="1:27" ht="12.75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  <c r="AA895" s="56"/>
    </row>
    <row r="896" spans="1:27" ht="12.75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  <c r="AA896" s="56"/>
    </row>
    <row r="897" spans="1:27" ht="12.75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  <c r="AA897" s="56"/>
    </row>
    <row r="898" spans="1:27" ht="12.75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  <c r="AA898" s="56"/>
    </row>
    <row r="899" spans="1:27" ht="12.75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  <c r="AA899" s="56"/>
    </row>
    <row r="900" spans="1:27" ht="12.75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  <c r="AA900" s="56"/>
    </row>
    <row r="901" spans="1:27" ht="12.75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  <c r="AA901" s="56"/>
    </row>
    <row r="902" spans="1:27" ht="12.75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  <c r="AA902" s="56"/>
    </row>
    <row r="903" spans="1:27" ht="12.75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  <c r="AA903" s="56"/>
    </row>
    <row r="904" spans="1:27" ht="12.75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  <c r="AA904" s="56"/>
    </row>
    <row r="905" spans="1:27" ht="12.75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  <c r="AA905" s="56"/>
    </row>
    <row r="906" spans="1:27" ht="12.75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  <c r="AA906" s="56"/>
    </row>
    <row r="907" spans="1:27" ht="12.75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  <c r="AA907" s="56"/>
    </row>
    <row r="908" spans="1:27" ht="12.75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  <c r="AA908" s="56"/>
    </row>
    <row r="909" spans="1:27" ht="12.75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  <c r="AA909" s="56"/>
    </row>
    <row r="910" spans="1:27" ht="12.75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  <c r="AA910" s="56"/>
    </row>
    <row r="911" spans="1:27" ht="12.75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  <c r="AA911" s="56"/>
    </row>
    <row r="912" spans="1:27" ht="12.75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  <c r="AA912" s="56"/>
    </row>
    <row r="913" spans="1:27" ht="12.75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  <c r="AA913" s="56"/>
    </row>
    <row r="914" spans="1:27" ht="12.75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  <c r="AA914" s="56"/>
    </row>
    <row r="915" spans="1:27" ht="12.75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  <c r="AA915" s="56"/>
    </row>
    <row r="916" spans="1:27" ht="12.75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  <c r="AA916" s="56"/>
    </row>
    <row r="917" spans="1:27" ht="12.75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  <c r="AA917" s="56"/>
    </row>
    <row r="918" spans="1:27" ht="12.75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  <c r="AA918" s="56"/>
    </row>
    <row r="919" spans="1:27" ht="12.75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  <c r="AA919" s="56"/>
    </row>
    <row r="920" spans="1:27" ht="12.75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  <c r="AA920" s="56"/>
    </row>
    <row r="921" spans="1:27" ht="12.75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  <c r="AA921" s="56"/>
    </row>
    <row r="922" spans="1:27" ht="12.75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  <c r="AA922" s="56"/>
    </row>
    <row r="923" spans="1:27" ht="12.75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  <c r="AA923" s="56"/>
    </row>
    <row r="924" spans="1:27" ht="12.75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  <c r="AA924" s="56"/>
    </row>
    <row r="925" spans="1:27" ht="12.75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  <c r="AA925" s="56"/>
    </row>
    <row r="926" spans="1:27" ht="12.75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  <c r="AA926" s="56"/>
    </row>
    <row r="927" spans="1:27" ht="12.75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  <c r="AA927" s="56"/>
    </row>
    <row r="928" spans="1:27" ht="12.75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  <c r="AA928" s="56"/>
    </row>
    <row r="929" spans="1:27" ht="12.75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  <c r="AA929" s="56"/>
    </row>
    <row r="930" spans="1:27" ht="12.75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  <c r="AA930" s="56"/>
    </row>
    <row r="931" spans="1:27" ht="12.75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  <c r="AA931" s="56"/>
    </row>
    <row r="932" spans="1:27" ht="12.75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  <c r="AA932" s="56"/>
    </row>
    <row r="933" spans="1:27" ht="12.75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  <c r="AA933" s="56"/>
    </row>
    <row r="934" spans="1:27" ht="12.75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  <c r="AA934" s="56"/>
    </row>
    <row r="935" spans="1:27" ht="12.75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  <c r="AA935" s="56"/>
    </row>
    <row r="936" spans="1:27" ht="12.75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  <c r="AA936" s="56"/>
    </row>
    <row r="937" spans="1:27" ht="12.75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  <c r="AA937" s="56"/>
    </row>
    <row r="938" spans="1:27" ht="12.75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  <c r="AA938" s="56"/>
    </row>
    <row r="939" spans="1:27" ht="12.75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  <c r="AA939" s="56"/>
    </row>
    <row r="940" spans="1:27" ht="12.75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  <c r="AA940" s="56"/>
    </row>
    <row r="941" spans="1:27" ht="12.75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  <c r="AA941" s="56"/>
    </row>
    <row r="942" spans="1:27" ht="12.75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  <c r="AA942" s="56"/>
    </row>
    <row r="943" spans="1:27" ht="12.75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  <c r="AA943" s="56"/>
    </row>
    <row r="944" spans="1:27" ht="12.75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  <c r="AA944" s="56"/>
    </row>
    <row r="945" spans="1:27" ht="12.75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  <c r="AA945" s="56"/>
    </row>
    <row r="946" spans="1:27" ht="12.75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  <c r="AA946" s="56"/>
    </row>
    <row r="947" spans="1:27" ht="12.75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  <c r="AA947" s="56"/>
    </row>
    <row r="948" spans="1:27" ht="12.75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  <c r="AA948" s="56"/>
    </row>
    <row r="949" spans="1:27" ht="12.75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  <c r="AA949" s="56"/>
    </row>
    <row r="950" spans="1:27" ht="12.75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  <c r="AA950" s="56"/>
    </row>
    <row r="951" spans="1:27" ht="12.75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  <c r="AA951" s="56"/>
    </row>
    <row r="952" spans="1:27" ht="12.75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  <c r="AA952" s="56"/>
    </row>
    <row r="953" spans="1:27" ht="12.75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  <c r="AA953" s="56"/>
    </row>
    <row r="954" spans="1:27" ht="12.75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  <c r="AA954" s="56"/>
    </row>
    <row r="955" spans="1:27" ht="12.75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  <c r="AA955" s="56"/>
    </row>
    <row r="956" spans="1:27" ht="12.75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  <c r="AA956" s="56"/>
    </row>
    <row r="957" spans="1:27" ht="12.75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  <c r="AA957" s="56"/>
    </row>
    <row r="958" spans="1:27" ht="12.75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  <c r="AA958" s="56"/>
    </row>
    <row r="959" spans="1:27" ht="12.75">
      <c r="A959" s="56"/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  <c r="AA959" s="56"/>
    </row>
    <row r="960" spans="1:27" ht="12.75">
      <c r="A960" s="56"/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  <c r="AA960" s="56"/>
    </row>
    <row r="961" spans="1:27" ht="12.75">
      <c r="A961" s="56"/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  <c r="AA961" s="56"/>
    </row>
    <row r="962" spans="1:27" ht="12.75">
      <c r="A962" s="56"/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  <c r="AA962" s="56"/>
    </row>
    <row r="963" spans="1:27" ht="12.75">
      <c r="A963" s="56"/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  <c r="AA963" s="56"/>
    </row>
    <row r="964" spans="1:27" ht="12.75">
      <c r="A964" s="56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  <c r="AA964" s="56"/>
    </row>
    <row r="965" spans="1:27" ht="12.75">
      <c r="A965" s="56"/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  <c r="AA965" s="56"/>
    </row>
    <row r="966" spans="1:27" ht="12.75">
      <c r="A966" s="56"/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  <c r="AA966" s="56"/>
    </row>
    <row r="967" spans="1:27" ht="12.75">
      <c r="A967" s="56"/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  <c r="AA967" s="56"/>
    </row>
    <row r="968" spans="1:27" ht="12.75">
      <c r="A968" s="56"/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  <c r="AA968" s="56"/>
    </row>
    <row r="969" spans="1:27" ht="12.75">
      <c r="A969" s="56"/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  <c r="AA969" s="56"/>
    </row>
    <row r="970" spans="1:27" ht="12.75">
      <c r="A970" s="56"/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  <c r="AA970" s="56"/>
    </row>
    <row r="971" spans="1:27" ht="12.75">
      <c r="A971" s="56"/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  <c r="AA971" s="56"/>
    </row>
    <row r="972" spans="1:27" ht="12.75">
      <c r="A972" s="56"/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  <c r="AA972" s="56"/>
    </row>
    <row r="973" spans="1:27" ht="12.75">
      <c r="A973" s="56"/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  <c r="AA973" s="56"/>
    </row>
    <row r="974" spans="1:27" ht="12.75">
      <c r="A974" s="56"/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  <c r="AA974" s="56"/>
    </row>
    <row r="975" spans="1:27" ht="12.75">
      <c r="A975" s="56"/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  <c r="AA975" s="56"/>
    </row>
    <row r="976" spans="1:27" ht="12.75">
      <c r="A976" s="56"/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  <c r="AA976" s="56"/>
    </row>
    <row r="977" spans="1:27" ht="12.75">
      <c r="A977" s="56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  <c r="AA977" s="56"/>
    </row>
    <row r="978" spans="1:27" ht="12.75">
      <c r="A978" s="56"/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  <c r="AA978" s="56"/>
    </row>
    <row r="979" spans="1:27" ht="12.75">
      <c r="A979" s="56"/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  <c r="AA979" s="56"/>
    </row>
    <row r="980" spans="1:27" ht="12.75">
      <c r="A980" s="56"/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  <c r="AA980" s="56"/>
    </row>
    <row r="981" spans="1:27" ht="12.75">
      <c r="A981" s="56"/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  <c r="AA981" s="56"/>
    </row>
    <row r="982" spans="1:27" ht="12.75">
      <c r="A982" s="56"/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  <c r="AA982" s="56"/>
    </row>
    <row r="983" spans="1:27" ht="12.75">
      <c r="A983" s="56"/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  <c r="AA983" s="56"/>
    </row>
    <row r="984" spans="1:27" ht="12.75">
      <c r="A984" s="56"/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  <c r="AA984" s="56"/>
    </row>
    <row r="985" spans="1:27" ht="12.75">
      <c r="A985" s="56"/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  <c r="AA985" s="56"/>
    </row>
    <row r="986" spans="1:27" ht="12.75">
      <c r="A986" s="56"/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  <c r="AA986" s="56"/>
    </row>
    <row r="987" spans="1:27" ht="12.75">
      <c r="A987" s="56"/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  <c r="AA987" s="56"/>
    </row>
    <row r="988" spans="1:27" ht="12.75">
      <c r="A988" s="56"/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  <c r="AA988" s="56"/>
    </row>
    <row r="989" spans="1:27" ht="12.75">
      <c r="A989" s="56"/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  <c r="AA989" s="56"/>
    </row>
    <row r="990" spans="1:27" ht="12.75">
      <c r="A990" s="56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  <c r="AA990" s="56"/>
    </row>
    <row r="991" spans="1:27" ht="12.75">
      <c r="A991" s="56"/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  <c r="AA991" s="56"/>
    </row>
    <row r="992" spans="1:27" ht="12.75">
      <c r="A992" s="56"/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  <c r="AA992" s="56"/>
    </row>
    <row r="993" spans="1:27" ht="12.75">
      <c r="A993" s="56"/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  <c r="AA993" s="56"/>
    </row>
    <row r="994" spans="1:27" ht="12.75">
      <c r="A994" s="56"/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  <c r="AA994" s="56"/>
    </row>
    <row r="995" spans="1:27" ht="12.75">
      <c r="A995" s="56"/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  <c r="AA995" s="56"/>
    </row>
    <row r="996" spans="1:27" ht="12.75">
      <c r="A996" s="56"/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  <c r="AA996" s="56"/>
    </row>
    <row r="997" spans="1:27" ht="12.75">
      <c r="A997" s="56"/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  <c r="AA997" s="56"/>
    </row>
    <row r="998" spans="1:27" ht="12.75">
      <c r="A998" s="56"/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  <c r="AA998" s="56"/>
    </row>
    <row r="999" spans="1:27" ht="12.75">
      <c r="A999" s="56"/>
      <c r="B999" s="56"/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  <c r="AA999" s="56"/>
    </row>
    <row r="1000" spans="1:27" ht="12.75">
      <c r="A1000" s="56"/>
      <c r="B1000" s="56"/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  <c r="AA1000" s="56"/>
    </row>
    <row r="1001" spans="1:27" ht="12.75">
      <c r="A1001" s="56"/>
      <c r="B1001" s="56"/>
      <c r="C1001" s="56"/>
      <c r="D1001" s="56"/>
      <c r="E1001" s="56"/>
      <c r="F1001" s="56"/>
      <c r="G1001" s="56"/>
      <c r="H1001" s="56"/>
      <c r="I1001" s="56"/>
      <c r="J1001" s="56"/>
      <c r="K1001" s="56"/>
      <c r="L1001" s="56"/>
      <c r="M1001" s="56"/>
      <c r="N1001" s="56"/>
      <c r="O1001" s="56"/>
      <c r="P1001" s="56"/>
      <c r="Q1001" s="56"/>
      <c r="R1001" s="56"/>
      <c r="S1001" s="56"/>
      <c r="T1001" s="56"/>
      <c r="U1001" s="56"/>
      <c r="V1001" s="56"/>
      <c r="W1001" s="56"/>
      <c r="X1001" s="56"/>
      <c r="Y1001" s="56"/>
      <c r="Z1001" s="56"/>
      <c r="AA1001" s="56"/>
    </row>
    <row r="1002" spans="1:27" ht="12.75">
      <c r="A1002" s="56"/>
      <c r="B1002" s="56"/>
      <c r="C1002" s="56"/>
      <c r="D1002" s="56"/>
      <c r="E1002" s="56"/>
      <c r="F1002" s="56"/>
      <c r="G1002" s="56"/>
      <c r="H1002" s="56"/>
      <c r="I1002" s="56"/>
      <c r="J1002" s="56"/>
      <c r="K1002" s="56"/>
      <c r="L1002" s="56"/>
      <c r="M1002" s="56"/>
      <c r="N1002" s="56"/>
      <c r="O1002" s="56"/>
      <c r="P1002" s="56"/>
      <c r="Q1002" s="56"/>
      <c r="R1002" s="56"/>
      <c r="S1002" s="56"/>
      <c r="T1002" s="56"/>
      <c r="U1002" s="56"/>
      <c r="V1002" s="56"/>
      <c r="W1002" s="56"/>
      <c r="X1002" s="56"/>
      <c r="Y1002" s="56"/>
      <c r="Z1002" s="56"/>
      <c r="AA1002" s="56"/>
    </row>
    <row r="1003" spans="1:27" ht="12.75">
      <c r="A1003" s="56"/>
      <c r="B1003" s="56"/>
      <c r="C1003" s="56"/>
      <c r="D1003" s="56"/>
      <c r="E1003" s="56"/>
      <c r="F1003" s="56"/>
      <c r="G1003" s="56"/>
      <c r="H1003" s="56"/>
      <c r="I1003" s="56"/>
      <c r="J1003" s="56"/>
      <c r="K1003" s="56"/>
      <c r="L1003" s="56"/>
      <c r="M1003" s="56"/>
      <c r="N1003" s="56"/>
      <c r="O1003" s="56"/>
      <c r="P1003" s="56"/>
      <c r="Q1003" s="56"/>
      <c r="R1003" s="56"/>
      <c r="S1003" s="56"/>
      <c r="T1003" s="56"/>
      <c r="U1003" s="56"/>
      <c r="V1003" s="56"/>
      <c r="W1003" s="56"/>
      <c r="X1003" s="56"/>
      <c r="Y1003" s="56"/>
      <c r="Z1003" s="56"/>
      <c r="AA1003" s="56"/>
    </row>
    <row r="1004" spans="1:27" ht="12.75">
      <c r="A1004" s="56"/>
      <c r="B1004" s="56"/>
      <c r="C1004" s="56"/>
      <c r="D1004" s="56"/>
      <c r="E1004" s="56"/>
      <c r="F1004" s="56"/>
      <c r="G1004" s="56"/>
      <c r="H1004" s="56"/>
      <c r="I1004" s="56"/>
      <c r="J1004" s="56"/>
      <c r="K1004" s="56"/>
      <c r="L1004" s="56"/>
      <c r="M1004" s="56"/>
      <c r="N1004" s="56"/>
      <c r="O1004" s="56"/>
      <c r="P1004" s="56"/>
      <c r="Q1004" s="56"/>
      <c r="R1004" s="56"/>
      <c r="S1004" s="56"/>
      <c r="T1004" s="56"/>
      <c r="U1004" s="56"/>
      <c r="V1004" s="56"/>
      <c r="W1004" s="56"/>
      <c r="X1004" s="56"/>
      <c r="Y1004" s="56"/>
      <c r="Z1004" s="56"/>
      <c r="AA1004" s="56"/>
    </row>
    <row r="1005" spans="1:27" ht="12.75">
      <c r="A1005" s="56"/>
      <c r="B1005" s="56"/>
      <c r="C1005" s="56"/>
      <c r="D1005" s="56"/>
      <c r="E1005" s="56"/>
      <c r="F1005" s="56"/>
      <c r="G1005" s="56"/>
      <c r="H1005" s="56"/>
      <c r="I1005" s="56"/>
      <c r="J1005" s="56"/>
      <c r="K1005" s="56"/>
      <c r="L1005" s="56"/>
      <c r="M1005" s="56"/>
      <c r="N1005" s="56"/>
      <c r="O1005" s="56"/>
      <c r="P1005" s="56"/>
      <c r="Q1005" s="56"/>
      <c r="R1005" s="56"/>
      <c r="S1005" s="56"/>
      <c r="T1005" s="56"/>
      <c r="U1005" s="56"/>
      <c r="V1005" s="56"/>
      <c r="W1005" s="56"/>
      <c r="X1005" s="56"/>
      <c r="Y1005" s="56"/>
      <c r="Z1005" s="56"/>
      <c r="AA1005" s="56"/>
    </row>
    <row r="1006" spans="1:27" ht="12.75">
      <c r="A1006" s="56"/>
      <c r="B1006" s="56"/>
      <c r="C1006" s="56"/>
      <c r="D1006" s="56"/>
      <c r="E1006" s="56"/>
      <c r="F1006" s="56"/>
      <c r="G1006" s="56"/>
      <c r="H1006" s="56"/>
      <c r="I1006" s="56"/>
      <c r="J1006" s="56"/>
      <c r="K1006" s="56"/>
      <c r="L1006" s="56"/>
      <c r="M1006" s="56"/>
      <c r="N1006" s="56"/>
      <c r="O1006" s="56"/>
      <c r="P1006" s="56"/>
      <c r="Q1006" s="56"/>
      <c r="R1006" s="56"/>
      <c r="S1006" s="56"/>
      <c r="T1006" s="56"/>
      <c r="U1006" s="56"/>
      <c r="V1006" s="56"/>
      <c r="W1006" s="56"/>
      <c r="X1006" s="56"/>
      <c r="Y1006" s="56"/>
      <c r="Z1006" s="56"/>
      <c r="AA1006" s="56"/>
    </row>
    <row r="1007" spans="1:27" ht="12.75">
      <c r="A1007" s="56"/>
      <c r="B1007" s="56"/>
      <c r="C1007" s="56"/>
      <c r="D1007" s="56"/>
      <c r="E1007" s="56"/>
      <c r="F1007" s="56"/>
      <c r="G1007" s="56"/>
      <c r="H1007" s="56"/>
      <c r="I1007" s="56"/>
      <c r="J1007" s="56"/>
      <c r="K1007" s="56"/>
      <c r="L1007" s="56"/>
      <c r="M1007" s="56"/>
      <c r="N1007" s="56"/>
      <c r="O1007" s="56"/>
      <c r="P1007" s="56"/>
      <c r="Q1007" s="56"/>
      <c r="R1007" s="56"/>
      <c r="S1007" s="56"/>
      <c r="T1007" s="56"/>
      <c r="U1007" s="56"/>
      <c r="V1007" s="56"/>
      <c r="W1007" s="56"/>
      <c r="X1007" s="56"/>
      <c r="Y1007" s="56"/>
      <c r="Z1007" s="56"/>
      <c r="AA1007" s="56"/>
    </row>
    <row r="1008" spans="1:27" ht="12.75">
      <c r="A1008" s="56"/>
      <c r="B1008" s="56"/>
      <c r="C1008" s="56"/>
      <c r="D1008" s="56"/>
      <c r="E1008" s="56"/>
      <c r="F1008" s="56"/>
      <c r="G1008" s="56"/>
      <c r="H1008" s="56"/>
      <c r="I1008" s="56"/>
      <c r="J1008" s="56"/>
      <c r="K1008" s="56"/>
      <c r="L1008" s="56"/>
      <c r="M1008" s="56"/>
      <c r="N1008" s="56"/>
      <c r="O1008" s="56"/>
      <c r="P1008" s="56"/>
      <c r="Q1008" s="56"/>
      <c r="R1008" s="56"/>
      <c r="S1008" s="56"/>
      <c r="T1008" s="56"/>
      <c r="U1008" s="56"/>
      <c r="V1008" s="56"/>
      <c r="W1008" s="56"/>
      <c r="X1008" s="56"/>
      <c r="Y1008" s="56"/>
      <c r="Z1008" s="56"/>
      <c r="AA1008" s="56"/>
    </row>
    <row r="1009" spans="1:27" ht="12.75">
      <c r="A1009" s="56"/>
      <c r="B1009" s="56"/>
      <c r="C1009" s="56"/>
      <c r="D1009" s="56"/>
      <c r="E1009" s="56"/>
      <c r="F1009" s="56"/>
      <c r="G1009" s="56"/>
      <c r="H1009" s="56"/>
      <c r="I1009" s="56"/>
      <c r="J1009" s="56"/>
      <c r="K1009" s="56"/>
      <c r="L1009" s="56"/>
      <c r="M1009" s="56"/>
      <c r="N1009" s="56"/>
      <c r="O1009" s="56"/>
      <c r="P1009" s="56"/>
      <c r="Q1009" s="56"/>
      <c r="R1009" s="56"/>
      <c r="S1009" s="56"/>
      <c r="T1009" s="56"/>
      <c r="U1009" s="56"/>
      <c r="V1009" s="56"/>
      <c r="W1009" s="56"/>
      <c r="X1009" s="56"/>
      <c r="Y1009" s="56"/>
      <c r="Z1009" s="56"/>
      <c r="AA1009" s="56"/>
    </row>
    <row r="1010" spans="1:27" ht="12.75">
      <c r="A1010" s="56"/>
      <c r="B1010" s="56"/>
      <c r="C1010" s="56"/>
      <c r="D1010" s="56"/>
      <c r="E1010" s="56"/>
      <c r="F1010" s="56"/>
      <c r="G1010" s="56"/>
      <c r="H1010" s="56"/>
      <c r="I1010" s="56"/>
      <c r="J1010" s="56"/>
      <c r="K1010" s="56"/>
      <c r="L1010" s="56"/>
      <c r="M1010" s="56"/>
      <c r="N1010" s="56"/>
      <c r="O1010" s="56"/>
      <c r="P1010" s="56"/>
      <c r="Q1010" s="56"/>
      <c r="R1010" s="56"/>
      <c r="S1010" s="56"/>
      <c r="T1010" s="56"/>
      <c r="U1010" s="56"/>
      <c r="V1010" s="56"/>
      <c r="W1010" s="56"/>
      <c r="X1010" s="56"/>
      <c r="Y1010" s="56"/>
      <c r="Z1010" s="56"/>
      <c r="AA1010" s="56"/>
    </row>
    <row r="1011" spans="1:27" ht="12.75">
      <c r="A1011" s="56"/>
      <c r="B1011" s="56"/>
      <c r="C1011" s="56"/>
      <c r="D1011" s="56"/>
      <c r="E1011" s="56"/>
      <c r="F1011" s="56"/>
      <c r="G1011" s="56"/>
      <c r="H1011" s="56"/>
      <c r="I1011" s="56"/>
      <c r="J1011" s="56"/>
      <c r="K1011" s="56"/>
      <c r="L1011" s="56"/>
      <c r="M1011" s="56"/>
      <c r="N1011" s="56"/>
      <c r="O1011" s="56"/>
      <c r="P1011" s="56"/>
      <c r="Q1011" s="56"/>
      <c r="R1011" s="56"/>
      <c r="S1011" s="56"/>
      <c r="T1011" s="56"/>
      <c r="U1011" s="56"/>
      <c r="V1011" s="56"/>
      <c r="W1011" s="56"/>
      <c r="X1011" s="56"/>
      <c r="Y1011" s="56"/>
      <c r="Z1011" s="56"/>
      <c r="AA1011" s="56"/>
    </row>
    <row r="1012" spans="1:27" ht="12.75">
      <c r="A1012" s="56"/>
      <c r="B1012" s="56"/>
      <c r="C1012" s="56"/>
      <c r="D1012" s="56"/>
      <c r="E1012" s="56"/>
      <c r="F1012" s="56"/>
      <c r="G1012" s="56"/>
      <c r="H1012" s="56"/>
      <c r="I1012" s="56"/>
      <c r="J1012" s="56"/>
      <c r="K1012" s="56"/>
      <c r="L1012" s="56"/>
      <c r="M1012" s="56"/>
      <c r="N1012" s="56"/>
      <c r="O1012" s="56"/>
      <c r="P1012" s="56"/>
      <c r="Q1012" s="56"/>
      <c r="R1012" s="56"/>
      <c r="S1012" s="56"/>
      <c r="T1012" s="56"/>
      <c r="U1012" s="56"/>
      <c r="V1012" s="56"/>
      <c r="W1012" s="56"/>
      <c r="X1012" s="56"/>
      <c r="Y1012" s="56"/>
      <c r="Z1012" s="56"/>
      <c r="AA1012" s="56"/>
    </row>
    <row r="1013" spans="1:27" ht="12.75">
      <c r="A1013" s="56"/>
      <c r="B1013" s="56"/>
      <c r="C1013" s="56"/>
      <c r="D1013" s="56"/>
      <c r="E1013" s="56"/>
      <c r="F1013" s="56"/>
      <c r="G1013" s="56"/>
      <c r="H1013" s="56"/>
      <c r="I1013" s="56"/>
      <c r="J1013" s="56"/>
      <c r="K1013" s="56"/>
      <c r="L1013" s="56"/>
      <c r="M1013" s="56"/>
      <c r="N1013" s="56"/>
      <c r="O1013" s="56"/>
      <c r="P1013" s="56"/>
      <c r="Q1013" s="56"/>
      <c r="R1013" s="56"/>
      <c r="S1013" s="56"/>
      <c r="T1013" s="56"/>
      <c r="U1013" s="56"/>
      <c r="V1013" s="56"/>
      <c r="W1013" s="56"/>
      <c r="X1013" s="56"/>
      <c r="Y1013" s="56"/>
      <c r="Z1013" s="56"/>
      <c r="AA1013" s="56"/>
    </row>
    <row r="1014" spans="1:27" ht="12.75">
      <c r="A1014" s="56"/>
      <c r="B1014" s="56"/>
      <c r="C1014" s="56"/>
      <c r="D1014" s="56"/>
      <c r="E1014" s="56"/>
      <c r="F1014" s="56"/>
      <c r="G1014" s="56"/>
      <c r="H1014" s="56"/>
      <c r="I1014" s="56"/>
      <c r="J1014" s="56"/>
      <c r="K1014" s="56"/>
      <c r="L1014" s="56"/>
      <c r="M1014" s="56"/>
      <c r="N1014" s="56"/>
      <c r="O1014" s="56"/>
      <c r="P1014" s="56"/>
      <c r="Q1014" s="56"/>
      <c r="R1014" s="56"/>
      <c r="S1014" s="56"/>
      <c r="T1014" s="56"/>
      <c r="U1014" s="56"/>
      <c r="V1014" s="56"/>
      <c r="W1014" s="56"/>
      <c r="X1014" s="56"/>
      <c r="Y1014" s="56"/>
      <c r="Z1014" s="56"/>
      <c r="AA1014" s="56"/>
    </row>
    <row r="1015" spans="1:27" ht="12.75">
      <c r="A1015" s="56"/>
      <c r="B1015" s="56"/>
      <c r="C1015" s="56"/>
      <c r="D1015" s="56"/>
      <c r="E1015" s="56"/>
      <c r="F1015" s="56"/>
      <c r="G1015" s="56"/>
      <c r="H1015" s="56"/>
      <c r="I1015" s="56"/>
      <c r="J1015" s="56"/>
      <c r="K1015" s="56"/>
      <c r="L1015" s="56"/>
      <c r="M1015" s="56"/>
      <c r="N1015" s="56"/>
      <c r="O1015" s="56"/>
      <c r="P1015" s="56"/>
      <c r="Q1015" s="56"/>
      <c r="R1015" s="56"/>
      <c r="S1015" s="56"/>
      <c r="T1015" s="56"/>
      <c r="U1015" s="56"/>
      <c r="V1015" s="56"/>
      <c r="W1015" s="56"/>
      <c r="X1015" s="56"/>
      <c r="Y1015" s="56"/>
      <c r="Z1015" s="56"/>
      <c r="AA1015" s="56"/>
    </row>
    <row r="1016" spans="1:27" ht="12.75">
      <c r="A1016" s="56"/>
      <c r="B1016" s="56"/>
      <c r="C1016" s="56"/>
      <c r="D1016" s="56"/>
      <c r="E1016" s="56"/>
      <c r="F1016" s="56"/>
      <c r="G1016" s="56"/>
      <c r="H1016" s="56"/>
      <c r="I1016" s="56"/>
      <c r="J1016" s="56"/>
      <c r="K1016" s="56"/>
      <c r="L1016" s="56"/>
      <c r="M1016" s="56"/>
      <c r="N1016" s="56"/>
      <c r="O1016" s="56"/>
      <c r="P1016" s="56"/>
      <c r="Q1016" s="56"/>
      <c r="R1016" s="56"/>
      <c r="S1016" s="56"/>
      <c r="T1016" s="56"/>
      <c r="U1016" s="56"/>
      <c r="V1016" s="56"/>
      <c r="W1016" s="56"/>
      <c r="X1016" s="56"/>
      <c r="Y1016" s="56"/>
      <c r="Z1016" s="56"/>
      <c r="AA1016" s="56"/>
    </row>
    <row r="1017" spans="1:27" ht="12.75">
      <c r="A1017" s="56"/>
      <c r="B1017" s="56"/>
      <c r="C1017" s="56"/>
      <c r="D1017" s="56"/>
      <c r="E1017" s="56"/>
      <c r="F1017" s="56"/>
      <c r="G1017" s="56"/>
      <c r="H1017" s="56"/>
      <c r="I1017" s="56"/>
      <c r="J1017" s="56"/>
      <c r="K1017" s="56"/>
      <c r="L1017" s="56"/>
      <c r="M1017" s="56"/>
      <c r="N1017" s="56"/>
      <c r="O1017" s="56"/>
      <c r="P1017" s="56"/>
      <c r="Q1017" s="56"/>
      <c r="R1017" s="56"/>
      <c r="S1017" s="56"/>
      <c r="T1017" s="56"/>
      <c r="U1017" s="56"/>
      <c r="V1017" s="56"/>
      <c r="W1017" s="56"/>
      <c r="X1017" s="56"/>
      <c r="Y1017" s="56"/>
      <c r="Z1017" s="56"/>
      <c r="AA1017" s="56"/>
    </row>
    <row r="1018" spans="1:27" ht="12.75">
      <c r="A1018" s="56"/>
      <c r="B1018" s="56"/>
      <c r="C1018" s="56"/>
      <c r="D1018" s="56"/>
      <c r="E1018" s="56"/>
      <c r="F1018" s="56"/>
      <c r="G1018" s="56"/>
      <c r="H1018" s="56"/>
      <c r="I1018" s="56"/>
      <c r="J1018" s="56"/>
      <c r="K1018" s="56"/>
      <c r="L1018" s="56"/>
      <c r="M1018" s="56"/>
      <c r="N1018" s="56"/>
      <c r="O1018" s="56"/>
      <c r="P1018" s="56"/>
      <c r="Q1018" s="56"/>
      <c r="R1018" s="56"/>
      <c r="S1018" s="56"/>
      <c r="T1018" s="56"/>
      <c r="U1018" s="56"/>
      <c r="V1018" s="56"/>
      <c r="W1018" s="56"/>
      <c r="X1018" s="56"/>
      <c r="Y1018" s="56"/>
      <c r="Z1018" s="56"/>
      <c r="AA1018" s="56"/>
    </row>
    <row r="1019" spans="1:27" ht="12.75">
      <c r="A1019" s="56"/>
      <c r="B1019" s="56"/>
      <c r="C1019" s="56"/>
      <c r="D1019" s="56"/>
      <c r="E1019" s="56"/>
      <c r="F1019" s="56"/>
      <c r="G1019" s="56"/>
      <c r="H1019" s="56"/>
      <c r="I1019" s="56"/>
      <c r="J1019" s="56"/>
      <c r="K1019" s="56"/>
      <c r="L1019" s="56"/>
      <c r="M1019" s="56"/>
      <c r="N1019" s="56"/>
      <c r="O1019" s="56"/>
      <c r="P1019" s="56"/>
      <c r="Q1019" s="56"/>
      <c r="R1019" s="56"/>
      <c r="S1019" s="56"/>
      <c r="T1019" s="56"/>
      <c r="U1019" s="56"/>
      <c r="V1019" s="56"/>
      <c r="W1019" s="56"/>
      <c r="X1019" s="56"/>
      <c r="Y1019" s="56"/>
      <c r="Z1019" s="56"/>
      <c r="AA1019" s="56"/>
    </row>
    <row r="1020" spans="1:27" ht="12.75">
      <c r="A1020" s="56"/>
      <c r="B1020" s="56"/>
      <c r="C1020" s="56"/>
      <c r="D1020" s="56"/>
      <c r="E1020" s="56"/>
      <c r="F1020" s="56"/>
      <c r="G1020" s="56"/>
      <c r="H1020" s="56"/>
      <c r="I1020" s="56"/>
      <c r="J1020" s="56"/>
      <c r="K1020" s="56"/>
      <c r="L1020" s="56"/>
      <c r="M1020" s="56"/>
      <c r="N1020" s="56"/>
      <c r="O1020" s="56"/>
      <c r="P1020" s="56"/>
      <c r="Q1020" s="56"/>
      <c r="R1020" s="56"/>
      <c r="S1020" s="56"/>
      <c r="T1020" s="56"/>
      <c r="U1020" s="56"/>
      <c r="V1020" s="56"/>
      <c r="W1020" s="56"/>
      <c r="X1020" s="56"/>
      <c r="Y1020" s="56"/>
      <c r="Z1020" s="56"/>
      <c r="AA1020" s="56"/>
    </row>
    <row r="1021" spans="1:27" ht="12.75">
      <c r="A1021" s="56"/>
      <c r="B1021" s="56"/>
      <c r="C1021" s="56"/>
      <c r="D1021" s="56"/>
      <c r="E1021" s="56"/>
      <c r="F1021" s="56"/>
      <c r="G1021" s="56"/>
      <c r="H1021" s="56"/>
      <c r="I1021" s="56"/>
      <c r="J1021" s="56"/>
      <c r="K1021" s="56"/>
      <c r="L1021" s="56"/>
      <c r="M1021" s="56"/>
      <c r="N1021" s="56"/>
      <c r="O1021" s="56"/>
      <c r="P1021" s="56"/>
      <c r="Q1021" s="56"/>
      <c r="R1021" s="56"/>
      <c r="S1021" s="56"/>
      <c r="T1021" s="56"/>
      <c r="U1021" s="56"/>
      <c r="V1021" s="56"/>
      <c r="W1021" s="56"/>
      <c r="X1021" s="56"/>
      <c r="Y1021" s="56"/>
      <c r="Z1021" s="56"/>
      <c r="AA1021" s="5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85"/>
  <sheetViews>
    <sheetView workbookViewId="0">
      <selection activeCell="A3" sqref="A3"/>
    </sheetView>
  </sheetViews>
  <sheetFormatPr defaultColWidth="14.42578125" defaultRowHeight="15.75" customHeight="1"/>
  <cols>
    <col min="1" max="1" width="42.28515625" customWidth="1"/>
  </cols>
  <sheetData>
    <row r="1" spans="1:8" ht="18">
      <c r="A1" s="1" t="s">
        <v>194</v>
      </c>
      <c r="B1" s="2"/>
      <c r="D1" s="15" t="s">
        <v>205</v>
      </c>
    </row>
    <row r="3" spans="1:8" ht="12.75">
      <c r="A3" s="5" t="s">
        <v>123</v>
      </c>
      <c r="B3" s="67" t="s">
        <v>199</v>
      </c>
      <c r="C3" s="90"/>
      <c r="G3" s="15" t="s">
        <v>172</v>
      </c>
      <c r="H3" s="15" t="s">
        <v>173</v>
      </c>
    </row>
    <row r="4" spans="1:8" ht="7.5" customHeight="1">
      <c r="H4" s="15"/>
    </row>
    <row r="5" spans="1:8" ht="12.75">
      <c r="A5" s="65" t="s">
        <v>124</v>
      </c>
      <c r="B5" s="77" t="s">
        <v>0</v>
      </c>
      <c r="C5" s="77" t="s">
        <v>1</v>
      </c>
      <c r="D5" s="77" t="s">
        <v>2</v>
      </c>
      <c r="E5" s="77" t="s">
        <v>3</v>
      </c>
      <c r="F5" s="77"/>
      <c r="G5" s="83">
        <v>44012</v>
      </c>
      <c r="H5" s="88" t="s">
        <v>174</v>
      </c>
    </row>
    <row r="6" spans="1:8" ht="12.75">
      <c r="A6" s="2" t="s">
        <v>125</v>
      </c>
      <c r="B6" s="78">
        <v>1</v>
      </c>
      <c r="C6" s="78">
        <v>0</v>
      </c>
      <c r="D6" s="78">
        <v>0</v>
      </c>
      <c r="E6" s="78">
        <v>0</v>
      </c>
      <c r="F6" s="79"/>
      <c r="H6" s="15" t="s">
        <v>195</v>
      </c>
    </row>
    <row r="7" spans="1:8" ht="12.75">
      <c r="A7" s="2" t="s">
        <v>126</v>
      </c>
      <c r="B7" s="92">
        <v>20</v>
      </c>
      <c r="C7" s="92">
        <v>48</v>
      </c>
      <c r="D7" s="92">
        <v>52</v>
      </c>
      <c r="E7" s="92">
        <v>46</v>
      </c>
      <c r="F7" s="79"/>
      <c r="G7" s="83">
        <v>44102</v>
      </c>
      <c r="H7" s="15" t="s">
        <v>222</v>
      </c>
    </row>
    <row r="8" spans="1:8" ht="12.75">
      <c r="A8" s="2" t="s">
        <v>127</v>
      </c>
      <c r="B8" s="92">
        <v>7</v>
      </c>
      <c r="C8" s="92">
        <v>11</v>
      </c>
      <c r="D8" s="92">
        <v>12</v>
      </c>
      <c r="E8" s="92">
        <v>11</v>
      </c>
      <c r="F8" s="79"/>
      <c r="H8" s="15"/>
    </row>
    <row r="9" spans="1:8" ht="12.75">
      <c r="B9">
        <f t="shared" ref="B9:E9" si="0">SUM(B6:B8)</f>
        <v>28</v>
      </c>
      <c r="C9">
        <f t="shared" si="0"/>
        <v>59</v>
      </c>
      <c r="D9">
        <f t="shared" si="0"/>
        <v>64</v>
      </c>
      <c r="E9">
        <f t="shared" si="0"/>
        <v>57</v>
      </c>
      <c r="H9" s="15"/>
    </row>
    <row r="10" spans="1:8" ht="15.75" customHeight="1">
      <c r="H10" s="15"/>
    </row>
    <row r="11" spans="1:8" ht="12.75">
      <c r="A11" s="80" t="s">
        <v>128</v>
      </c>
      <c r="B11" s="77" t="s">
        <v>0</v>
      </c>
      <c r="C11" s="77" t="s">
        <v>1</v>
      </c>
      <c r="D11" s="77" t="s">
        <v>2</v>
      </c>
      <c r="E11" s="77" t="s">
        <v>3</v>
      </c>
      <c r="F11" s="77" t="s">
        <v>4</v>
      </c>
      <c r="G11" s="83">
        <v>44012</v>
      </c>
      <c r="H11" s="88" t="s">
        <v>174</v>
      </c>
    </row>
    <row r="12" spans="1:8" ht="15.75" customHeight="1">
      <c r="H12" s="15"/>
    </row>
    <row r="13" spans="1:8" ht="12.75">
      <c r="A13" s="2" t="s">
        <v>78</v>
      </c>
      <c r="B13" s="81"/>
      <c r="C13" s="78">
        <f t="shared" ref="C13:F13" si="1">B9</f>
        <v>28</v>
      </c>
      <c r="D13" s="78">
        <f t="shared" si="1"/>
        <v>59</v>
      </c>
      <c r="E13" s="78">
        <f t="shared" si="1"/>
        <v>64</v>
      </c>
      <c r="F13" s="78">
        <f t="shared" si="1"/>
        <v>57</v>
      </c>
      <c r="H13" s="15"/>
    </row>
    <row r="14" spans="1:8" ht="12.75">
      <c r="A14" s="2" t="s">
        <v>129</v>
      </c>
      <c r="B14" s="81"/>
      <c r="C14" s="78">
        <v>0</v>
      </c>
      <c r="D14" s="78">
        <v>0</v>
      </c>
      <c r="E14" s="78">
        <v>0</v>
      </c>
      <c r="F14" s="78">
        <v>0</v>
      </c>
      <c r="H14" s="15"/>
    </row>
    <row r="15" spans="1:8" ht="12.75">
      <c r="A15" s="2" t="s">
        <v>62</v>
      </c>
      <c r="B15" s="81"/>
      <c r="C15" s="92">
        <v>27</v>
      </c>
      <c r="D15" s="92">
        <v>73</v>
      </c>
      <c r="E15" s="92">
        <v>71</v>
      </c>
      <c r="F15" s="92">
        <v>64</v>
      </c>
      <c r="G15" s="83">
        <v>44102</v>
      </c>
      <c r="H15" s="15" t="s">
        <v>222</v>
      </c>
    </row>
    <row r="16" spans="1:8" ht="12.75">
      <c r="A16" s="2" t="s">
        <v>59</v>
      </c>
      <c r="B16" s="92">
        <v>26</v>
      </c>
      <c r="C16" s="92">
        <v>67</v>
      </c>
      <c r="D16" s="92">
        <v>73</v>
      </c>
      <c r="E16" s="92">
        <v>67</v>
      </c>
      <c r="F16" s="81"/>
      <c r="H16" s="15" t="s">
        <v>190</v>
      </c>
    </row>
    <row r="17" spans="1:8" ht="12.75">
      <c r="A17" s="2" t="s">
        <v>130</v>
      </c>
      <c r="B17" s="78">
        <v>6</v>
      </c>
      <c r="C17" s="78">
        <v>10</v>
      </c>
      <c r="D17" s="78">
        <v>11</v>
      </c>
      <c r="E17" s="78">
        <v>10</v>
      </c>
      <c r="F17" s="78">
        <v>10</v>
      </c>
      <c r="H17" s="15"/>
    </row>
    <row r="18" spans="1:8" ht="15.75" customHeight="1">
      <c r="H18" s="15"/>
    </row>
    <row r="19" spans="1:8" ht="15.75" customHeight="1">
      <c r="A19" s="2" t="s">
        <v>235</v>
      </c>
      <c r="C19">
        <v>5</v>
      </c>
      <c r="D19">
        <v>5</v>
      </c>
      <c r="E19">
        <v>5</v>
      </c>
      <c r="F19">
        <v>5</v>
      </c>
      <c r="G19" s="83">
        <v>44136</v>
      </c>
      <c r="H19" s="15" t="s">
        <v>236</v>
      </c>
    </row>
    <row r="20" spans="1:8" ht="12.75">
      <c r="A20" s="65" t="s">
        <v>131</v>
      </c>
      <c r="B20" s="77" t="s">
        <v>0</v>
      </c>
      <c r="C20" s="77" t="s">
        <v>1</v>
      </c>
      <c r="D20" s="77" t="s">
        <v>2</v>
      </c>
      <c r="E20" s="77" t="s">
        <v>3</v>
      </c>
      <c r="F20" s="77" t="s">
        <v>4</v>
      </c>
      <c r="H20" s="15"/>
    </row>
    <row r="21" spans="1:8" ht="12.75">
      <c r="A21" s="2" t="s">
        <v>132</v>
      </c>
      <c r="B21" s="78">
        <v>0</v>
      </c>
      <c r="C21" s="78">
        <v>0</v>
      </c>
      <c r="D21" s="78">
        <v>0</v>
      </c>
      <c r="E21" s="78">
        <v>0</v>
      </c>
      <c r="F21" s="78">
        <v>0</v>
      </c>
      <c r="G21" s="83">
        <v>44012</v>
      </c>
      <c r="H21" s="88" t="s">
        <v>174</v>
      </c>
    </row>
    <row r="22" spans="1:8" ht="12.75">
      <c r="A22" s="2" t="s">
        <v>133</v>
      </c>
      <c r="B22" s="78">
        <f t="shared" ref="B22:E22" si="2">B9-B6</f>
        <v>27</v>
      </c>
      <c r="C22" s="78">
        <f t="shared" si="2"/>
        <v>59</v>
      </c>
      <c r="D22" s="78">
        <f t="shared" si="2"/>
        <v>64</v>
      </c>
      <c r="E22" s="78">
        <f t="shared" si="2"/>
        <v>57</v>
      </c>
      <c r="F22" s="78">
        <f>E22</f>
        <v>57</v>
      </c>
      <c r="H22" s="15" t="s">
        <v>193</v>
      </c>
    </row>
    <row r="23" spans="1:8" ht="12.75">
      <c r="A23" s="2" t="s">
        <v>134</v>
      </c>
      <c r="B23" s="92">
        <v>1</v>
      </c>
      <c r="C23" s="92">
        <v>10</v>
      </c>
      <c r="D23" s="92">
        <v>18</v>
      </c>
      <c r="E23" s="92">
        <v>14</v>
      </c>
      <c r="F23" s="92">
        <v>9</v>
      </c>
      <c r="H23" s="15"/>
    </row>
    <row r="24" spans="1:8" ht="12.75">
      <c r="B24">
        <f t="shared" ref="B24:F24" si="3">SUM(B22:B23)</f>
        <v>28</v>
      </c>
      <c r="C24">
        <f t="shared" si="3"/>
        <v>69</v>
      </c>
      <c r="D24">
        <f t="shared" si="3"/>
        <v>82</v>
      </c>
      <c r="E24">
        <f t="shared" si="3"/>
        <v>71</v>
      </c>
      <c r="F24">
        <f t="shared" si="3"/>
        <v>66</v>
      </c>
      <c r="G24" s="2" t="s">
        <v>135</v>
      </c>
      <c r="H24" s="15"/>
    </row>
    <row r="25" spans="1:8" ht="15.75" customHeight="1">
      <c r="H25" s="15"/>
    </row>
    <row r="26" spans="1:8" ht="12.75">
      <c r="A26" s="65" t="s">
        <v>136</v>
      </c>
      <c r="G26" s="83">
        <v>44012</v>
      </c>
      <c r="H26" s="88" t="s">
        <v>174</v>
      </c>
    </row>
    <row r="27" spans="1:8" ht="12.75">
      <c r="A27" s="2" t="s">
        <v>137</v>
      </c>
      <c r="B27" s="78">
        <v>0</v>
      </c>
      <c r="H27" s="15"/>
    </row>
    <row r="28" spans="1:8" ht="12.75">
      <c r="A28" s="2" t="s">
        <v>138</v>
      </c>
      <c r="B28" s="78">
        <v>0</v>
      </c>
      <c r="H28" s="15"/>
    </row>
    <row r="29" spans="1:8" ht="15.75" customHeight="1">
      <c r="H29" s="15"/>
    </row>
    <row r="30" spans="1:8" ht="15.75" customHeight="1">
      <c r="H30" s="15"/>
    </row>
    <row r="31" spans="1:8" ht="12.75">
      <c r="A31" s="65" t="s">
        <v>139</v>
      </c>
      <c r="B31" s="77" t="s">
        <v>140</v>
      </c>
      <c r="C31" s="91"/>
      <c r="D31" s="67" t="s">
        <v>197</v>
      </c>
      <c r="G31" s="83">
        <v>44012</v>
      </c>
      <c r="H31" s="88" t="s">
        <v>174</v>
      </c>
    </row>
    <row r="32" spans="1:8" ht="12.75">
      <c r="A32" s="2" t="s">
        <v>141</v>
      </c>
      <c r="B32" s="92">
        <v>58</v>
      </c>
      <c r="C32">
        <v>52</v>
      </c>
      <c r="G32" s="83">
        <v>44136</v>
      </c>
      <c r="H32" s="15" t="s">
        <v>230</v>
      </c>
    </row>
    <row r="33" spans="1:8" ht="12.75">
      <c r="A33" s="2" t="s">
        <v>142</v>
      </c>
      <c r="B33" s="92">
        <v>63</v>
      </c>
      <c r="C33">
        <v>57</v>
      </c>
      <c r="G33" s="83">
        <v>44136</v>
      </c>
      <c r="H33" s="15" t="s">
        <v>230</v>
      </c>
    </row>
    <row r="34" spans="1:8" ht="12.75">
      <c r="A34" s="2" t="s">
        <v>78</v>
      </c>
      <c r="B34" s="92">
        <v>12</v>
      </c>
      <c r="C34">
        <v>13</v>
      </c>
    </row>
    <row r="35" spans="1:8" ht="12.75">
      <c r="A35" s="2" t="s">
        <v>79</v>
      </c>
      <c r="B35" s="92"/>
      <c r="D35" s="15" t="s">
        <v>198</v>
      </c>
    </row>
    <row r="36" spans="1:8" ht="12.75">
      <c r="A36" s="2" t="s">
        <v>62</v>
      </c>
      <c r="B36" s="92">
        <v>20</v>
      </c>
      <c r="C36">
        <v>21</v>
      </c>
    </row>
    <row r="37" spans="1:8" ht="12.75">
      <c r="A37" s="2" t="s">
        <v>59</v>
      </c>
      <c r="B37" s="92">
        <v>26</v>
      </c>
      <c r="C37">
        <v>28</v>
      </c>
    </row>
    <row r="38" spans="1:8" ht="25.5">
      <c r="A38" s="4" t="s">
        <v>143</v>
      </c>
      <c r="B38" s="92">
        <v>20</v>
      </c>
      <c r="G38" s="83">
        <v>44136</v>
      </c>
      <c r="H38" s="15" t="s">
        <v>232</v>
      </c>
    </row>
    <row r="39" spans="1:8" ht="12.75">
      <c r="A39" s="2" t="s">
        <v>144</v>
      </c>
      <c r="B39" s="92">
        <v>0</v>
      </c>
    </row>
    <row r="40" spans="1:8" ht="15.75" customHeight="1">
      <c r="A40" s="2" t="s">
        <v>233</v>
      </c>
      <c r="B40" s="92">
        <v>20</v>
      </c>
      <c r="G40" s="83">
        <v>44136</v>
      </c>
      <c r="H40" s="15" t="s">
        <v>234</v>
      </c>
    </row>
    <row r="41" spans="1:8" ht="12.75">
      <c r="A41" s="2" t="s">
        <v>145</v>
      </c>
      <c r="B41" s="92">
        <v>22</v>
      </c>
    </row>
    <row r="42" spans="1:8" ht="12.75">
      <c r="A42" s="2" t="s">
        <v>146</v>
      </c>
      <c r="B42" s="78">
        <v>22</v>
      </c>
    </row>
    <row r="43" spans="1:8" ht="12.75">
      <c r="A43" s="2" t="s">
        <v>147</v>
      </c>
      <c r="B43" s="92">
        <v>37</v>
      </c>
    </row>
    <row r="44" spans="1:8" ht="12.75">
      <c r="A44" s="2" t="s">
        <v>148</v>
      </c>
      <c r="B44" s="78">
        <v>22</v>
      </c>
    </row>
    <row r="45" spans="1:8" ht="12.75">
      <c r="A45" s="2"/>
    </row>
    <row r="46" spans="1:8" ht="12.75">
      <c r="A46" s="2" t="s">
        <v>149</v>
      </c>
      <c r="B46" s="82">
        <v>0</v>
      </c>
    </row>
    <row r="47" spans="1:8" ht="12.75">
      <c r="A47" s="2" t="s">
        <v>150</v>
      </c>
      <c r="B47" s="92">
        <v>50</v>
      </c>
    </row>
    <row r="49" spans="1:8" ht="12.75">
      <c r="A49" s="16" t="s">
        <v>151</v>
      </c>
      <c r="B49" s="93">
        <v>0.05</v>
      </c>
      <c r="D49" s="15" t="s">
        <v>240</v>
      </c>
    </row>
    <row r="50" spans="1:8" ht="12.75">
      <c r="A50" s="16" t="s">
        <v>152</v>
      </c>
      <c r="B50" s="78">
        <v>1</v>
      </c>
      <c r="G50" s="83">
        <v>44012</v>
      </c>
      <c r="H50" s="15" t="s">
        <v>180</v>
      </c>
    </row>
    <row r="51" spans="1:8" ht="12.75">
      <c r="A51" s="16" t="s">
        <v>153</v>
      </c>
      <c r="B51" s="78">
        <v>1</v>
      </c>
      <c r="G51" s="83">
        <v>44012</v>
      </c>
      <c r="H51" s="15" t="s">
        <v>180</v>
      </c>
    </row>
    <row r="53" spans="1:8" ht="12.75">
      <c r="A53" s="5" t="s">
        <v>154</v>
      </c>
      <c r="G53" s="83">
        <v>44012</v>
      </c>
      <c r="H53" s="84" t="s">
        <v>174</v>
      </c>
    </row>
    <row r="54" spans="1:8" ht="12.75">
      <c r="A54" s="2" t="s">
        <v>155</v>
      </c>
      <c r="B54" s="78">
        <v>0</v>
      </c>
    </row>
    <row r="55" spans="1:8" ht="12.75">
      <c r="A55" s="2" t="s">
        <v>156</v>
      </c>
      <c r="B55" s="78">
        <v>200</v>
      </c>
    </row>
    <row r="56" spans="1:8" ht="12.75">
      <c r="A56" s="2" t="s">
        <v>157</v>
      </c>
      <c r="B56" s="78">
        <v>200</v>
      </c>
    </row>
    <row r="57" spans="1:8" ht="12.75">
      <c r="A57" s="2" t="s">
        <v>158</v>
      </c>
      <c r="B57" s="78">
        <v>1</v>
      </c>
    </row>
    <row r="58" spans="1:8" ht="12.75">
      <c r="A58" s="2" t="s">
        <v>159</v>
      </c>
      <c r="B58" s="85">
        <v>2.5</v>
      </c>
      <c r="G58" s="83">
        <v>44012</v>
      </c>
      <c r="H58" s="15" t="s">
        <v>181</v>
      </c>
    </row>
    <row r="60" spans="1:8" ht="12.75">
      <c r="A60" s="2"/>
    </row>
    <row r="61" spans="1:8" ht="12.75">
      <c r="A61" s="5" t="s">
        <v>160</v>
      </c>
      <c r="G61" s="83">
        <v>44012</v>
      </c>
      <c r="H61" s="15" t="s">
        <v>175</v>
      </c>
    </row>
    <row r="63" spans="1:8" ht="12.75">
      <c r="A63" s="2" t="s">
        <v>161</v>
      </c>
      <c r="B63" s="86">
        <v>2640</v>
      </c>
      <c r="C63" s="15" t="s">
        <v>184</v>
      </c>
    </row>
    <row r="64" spans="1:8" ht="12.75">
      <c r="A64" s="2" t="s">
        <v>162</v>
      </c>
      <c r="B64" s="86">
        <v>40</v>
      </c>
      <c r="C64" s="15" t="s">
        <v>185</v>
      </c>
      <c r="H64" s="15" t="s">
        <v>191</v>
      </c>
    </row>
    <row r="65" spans="1:8" ht="12.75">
      <c r="A65" s="2" t="s">
        <v>163</v>
      </c>
      <c r="B65" s="86">
        <v>40</v>
      </c>
      <c r="C65" s="15" t="s">
        <v>185</v>
      </c>
    </row>
    <row r="66" spans="1:8" ht="12.75">
      <c r="A66" s="2" t="s">
        <v>164</v>
      </c>
      <c r="B66" s="86">
        <v>8</v>
      </c>
      <c r="C66" s="15" t="s">
        <v>187</v>
      </c>
    </row>
    <row r="67" spans="1:8" ht="12.75">
      <c r="A67" s="2" t="s">
        <v>165</v>
      </c>
      <c r="B67" s="86">
        <v>13</v>
      </c>
      <c r="C67" s="15" t="s">
        <v>187</v>
      </c>
    </row>
    <row r="68" spans="1:8" ht="12.75">
      <c r="A68" s="2" t="s">
        <v>78</v>
      </c>
      <c r="B68" s="86">
        <v>9</v>
      </c>
      <c r="C68" s="15" t="s">
        <v>186</v>
      </c>
    </row>
    <row r="69" spans="1:8" ht="12.75">
      <c r="A69" s="2" t="s">
        <v>79</v>
      </c>
      <c r="B69" s="86">
        <v>16</v>
      </c>
      <c r="C69" s="15" t="s">
        <v>186</v>
      </c>
    </row>
    <row r="70" spans="1:8" ht="12.75">
      <c r="A70" s="2" t="s">
        <v>62</v>
      </c>
      <c r="B70" s="86">
        <v>14.25</v>
      </c>
      <c r="C70" s="15" t="s">
        <v>186</v>
      </c>
    </row>
    <row r="71" spans="1:8" ht="12.75">
      <c r="A71" s="2" t="s">
        <v>59</v>
      </c>
      <c r="B71" s="86">
        <v>19.25</v>
      </c>
      <c r="C71" s="15" t="s">
        <v>186</v>
      </c>
    </row>
    <row r="72" spans="1:8" ht="12.75">
      <c r="A72" s="2" t="s">
        <v>166</v>
      </c>
      <c r="B72" s="86">
        <v>10</v>
      </c>
      <c r="C72" s="15" t="s">
        <v>184</v>
      </c>
      <c r="H72" s="15" t="s">
        <v>196</v>
      </c>
    </row>
    <row r="73" spans="1:8" ht="12.75">
      <c r="A73" s="2" t="s">
        <v>167</v>
      </c>
      <c r="B73" s="86">
        <v>5</v>
      </c>
      <c r="C73" s="15" t="s">
        <v>184</v>
      </c>
    </row>
    <row r="74" spans="1:8" ht="12.75">
      <c r="A74" s="2" t="s">
        <v>168</v>
      </c>
      <c r="B74" s="85">
        <v>0</v>
      </c>
      <c r="C74" s="2"/>
      <c r="D74" s="15" t="s">
        <v>214</v>
      </c>
    </row>
    <row r="75" spans="1:8" ht="12.75">
      <c r="A75" s="2" t="s">
        <v>32</v>
      </c>
      <c r="B75" s="85">
        <v>120</v>
      </c>
      <c r="C75" s="15" t="s">
        <v>188</v>
      </c>
      <c r="G75" s="83">
        <v>44012</v>
      </c>
      <c r="H75" s="15" t="s">
        <v>182</v>
      </c>
    </row>
    <row r="76" spans="1:8" ht="12.75">
      <c r="A76" s="2" t="s">
        <v>33</v>
      </c>
      <c r="B76" s="86">
        <v>200</v>
      </c>
      <c r="C76" s="15" t="s">
        <v>188</v>
      </c>
      <c r="G76" s="83">
        <v>44012</v>
      </c>
      <c r="H76" s="15" t="s">
        <v>183</v>
      </c>
    </row>
    <row r="77" spans="1:8" ht="25.5">
      <c r="A77" s="4" t="s">
        <v>169</v>
      </c>
      <c r="B77" s="78">
        <v>1</v>
      </c>
      <c r="G77" s="83">
        <v>44012</v>
      </c>
      <c r="H77" s="15" t="s">
        <v>176</v>
      </c>
    </row>
    <row r="79" spans="1:8" ht="12.75">
      <c r="A79" s="5" t="s">
        <v>170</v>
      </c>
    </row>
    <row r="80" spans="1:8" ht="12.75">
      <c r="A80" s="2" t="s">
        <v>34</v>
      </c>
      <c r="B80" s="87">
        <v>0</v>
      </c>
      <c r="C80" s="2" t="s">
        <v>171</v>
      </c>
      <c r="G80" s="83">
        <v>44012</v>
      </c>
      <c r="H80" s="15" t="s">
        <v>177</v>
      </c>
    </row>
    <row r="81" spans="1:8" ht="12.75">
      <c r="A81" s="2" t="s">
        <v>35</v>
      </c>
      <c r="B81" s="87">
        <v>20</v>
      </c>
      <c r="C81" s="2" t="s">
        <v>192</v>
      </c>
      <c r="G81" s="83">
        <v>44012</v>
      </c>
      <c r="H81" s="15" t="s">
        <v>178</v>
      </c>
    </row>
    <row r="82" spans="1:8" ht="12.75">
      <c r="A82" s="2" t="s">
        <v>36</v>
      </c>
      <c r="B82" s="87">
        <v>200</v>
      </c>
      <c r="G82" s="83">
        <v>44012</v>
      </c>
      <c r="H82" s="15" t="s">
        <v>179</v>
      </c>
    </row>
    <row r="85" spans="1:8" ht="15.75" customHeight="1">
      <c r="A85" s="2"/>
      <c r="B85" s="8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A10" sqref="A10"/>
    </sheetView>
  </sheetViews>
  <sheetFormatPr defaultRowHeight="12.75"/>
  <sheetData>
    <row r="1" spans="1:2">
      <c r="A1" s="15" t="s">
        <v>216</v>
      </c>
    </row>
    <row r="2" spans="1:2">
      <c r="A2" s="15" t="s">
        <v>217</v>
      </c>
    </row>
    <row r="3" spans="1:2">
      <c r="A3" s="15" t="s">
        <v>218</v>
      </c>
    </row>
    <row r="4" spans="1:2">
      <c r="B4" s="15" t="s">
        <v>219</v>
      </c>
    </row>
    <row r="5" spans="1:2">
      <c r="A5" s="15" t="s">
        <v>221</v>
      </c>
    </row>
    <row r="6" spans="1:2">
      <c r="A6" s="15" t="s">
        <v>224</v>
      </c>
    </row>
    <row r="7" spans="1:2">
      <c r="A7" s="15" t="s">
        <v>225</v>
      </c>
    </row>
    <row r="8" spans="1:2">
      <c r="A8" s="15"/>
    </row>
    <row r="11" spans="1:2">
      <c r="A11" s="15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Participants costs</vt:lpstr>
      <vt:lpstr>Model</vt:lpstr>
      <vt:lpstr>Data Sheet New</vt:lpstr>
      <vt:lpstr>Notes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Alistair &amp; Anne</dc:creator>
  <cp:lastModifiedBy>Alistair</cp:lastModifiedBy>
  <cp:lastPrinted>2020-09-27T22:39:11Z</cp:lastPrinted>
  <dcterms:created xsi:type="dcterms:W3CDTF">2021-06-12T03:41:05Z</dcterms:created>
  <dcterms:modified xsi:type="dcterms:W3CDTF">2021-06-12T03:41:05Z</dcterms:modified>
</cp:coreProperties>
</file>